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95" windowWidth="20730" windowHeight="11700" activeTab="3"/>
  </bookViews>
  <sheets>
    <sheet name="User Notes" sheetId="1" r:id="rId1"/>
    <sheet name="Facility" sheetId="2" r:id="rId2"/>
    <sheet name="Calc1" sheetId="3" r:id="rId3"/>
    <sheet name="Calc2" sheetId="4" r:id="rId4"/>
    <sheet name="Statutory" sheetId="6" r:id="rId5"/>
    <sheet name="Function" sheetId="7" r:id="rId6"/>
    <sheet name="Space" sheetId="8" r:id="rId7"/>
    <sheet name="Quality" sheetId="9" r:id="rId8"/>
    <sheet name="Environment" sheetId="12" r:id="rId9"/>
    <sheet name="DDA" sheetId="11" r:id="rId10"/>
  </sheets>
  <externalReferences>
    <externalReference r:id="rId11"/>
  </externalReferences>
  <calcPr calcId="145621"/>
</workbook>
</file>

<file path=xl/calcChain.xml><?xml version="1.0" encoding="utf-8"?>
<calcChain xmlns="http://schemas.openxmlformats.org/spreadsheetml/2006/main">
  <c r="AL61" i="2" l="1"/>
  <c r="AL60" i="2"/>
  <c r="AL59" i="2"/>
  <c r="AL30" i="2"/>
  <c r="AL27" i="2"/>
  <c r="AL24" i="2"/>
  <c r="AL16" i="2"/>
  <c r="AL13" i="2"/>
  <c r="AL11" i="2"/>
  <c r="H9" i="12" l="1"/>
  <c r="G27" i="9" l="1"/>
  <c r="F55" i="2" l="1"/>
  <c r="F54" i="2"/>
  <c r="F53" i="2"/>
  <c r="F52" i="2"/>
  <c r="F51" i="2"/>
  <c r="F50" i="2"/>
  <c r="F49" i="2"/>
  <c r="F48" i="2"/>
  <c r="F47" i="2"/>
  <c r="F46" i="2"/>
  <c r="F45" i="2"/>
  <c r="F44" i="2"/>
  <c r="F43" i="2"/>
  <c r="F42" i="2"/>
  <c r="F41" i="2"/>
  <c r="F40" i="2"/>
  <c r="F39" i="2"/>
  <c r="F38" i="2"/>
  <c r="F37" i="2"/>
  <c r="F36" i="2"/>
  <c r="F35" i="2"/>
  <c r="F34" i="2"/>
  <c r="D16" i="9" l="1"/>
  <c r="D15" i="9"/>
  <c r="D14" i="9"/>
  <c r="D11" i="9"/>
  <c r="D14" i="7"/>
  <c r="D12" i="7"/>
  <c r="D13" i="7"/>
  <c r="D15" i="7"/>
  <c r="D16" i="7"/>
  <c r="D17" i="7"/>
  <c r="D18" i="7"/>
  <c r="D19" i="7"/>
  <c r="D9" i="7"/>
  <c r="F21" i="6" l="1"/>
  <c r="D10"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9" i="11"/>
  <c r="H37" i="11" l="1"/>
  <c r="D24" i="9"/>
  <c r="D23" i="9"/>
  <c r="D22" i="9"/>
  <c r="D21" i="9"/>
  <c r="D20" i="9"/>
  <c r="D19" i="9"/>
  <c r="D18" i="9"/>
  <c r="D17" i="9"/>
  <c r="D13" i="9"/>
  <c r="D12" i="9"/>
  <c r="D10" i="9"/>
  <c r="D9" i="9"/>
  <c r="F13" i="8"/>
  <c r="G21" i="7"/>
  <c r="D11" i="7"/>
  <c r="D10" i="7"/>
  <c r="F10" i="2" l="1"/>
  <c r="F65" i="2"/>
  <c r="F64" i="2"/>
  <c r="F63" i="2"/>
  <c r="F62" i="2"/>
  <c r="F61" i="2"/>
  <c r="F60" i="2"/>
  <c r="F59" i="2"/>
  <c r="F58" i="2"/>
  <c r="F57" i="2"/>
  <c r="F56" i="2"/>
  <c r="F33" i="2"/>
  <c r="F32" i="2"/>
  <c r="F31" i="2"/>
  <c r="F30" i="2"/>
  <c r="F29" i="2"/>
  <c r="F28" i="2"/>
  <c r="F27" i="2"/>
  <c r="F26" i="2"/>
  <c r="F25" i="2"/>
  <c r="F24" i="2"/>
  <c r="F23" i="2"/>
  <c r="F22" i="2"/>
  <c r="F21" i="2"/>
  <c r="F20" i="2"/>
  <c r="F19" i="2"/>
  <c r="F18" i="2"/>
  <c r="F17" i="2"/>
  <c r="F16" i="2"/>
  <c r="F15" i="2"/>
  <c r="F14" i="2"/>
  <c r="F13" i="2"/>
  <c r="F12" i="2"/>
  <c r="F11" i="2"/>
  <c r="AJ67" i="2"/>
  <c r="AI67" i="2"/>
  <c r="AH67" i="2"/>
  <c r="AG67" i="2"/>
  <c r="AF67" i="2"/>
  <c r="AE67" i="2"/>
  <c r="AD67" i="2"/>
  <c r="AC67" i="2"/>
  <c r="AB67" i="2"/>
  <c r="AA67" i="2"/>
  <c r="Z67" i="2"/>
  <c r="Y67" i="2"/>
  <c r="X67" i="2"/>
  <c r="W67" i="2"/>
  <c r="V67" i="2"/>
  <c r="U67" i="2"/>
  <c r="T67" i="2"/>
  <c r="S67" i="2"/>
  <c r="R67" i="2"/>
  <c r="Q67" i="2"/>
  <c r="P67" i="2"/>
  <c r="O67" i="2"/>
  <c r="N67" i="2"/>
  <c r="M67" i="2"/>
  <c r="L67" i="2"/>
  <c r="E14" i="4" l="1"/>
  <c r="E13" i="4"/>
  <c r="E12" i="4"/>
  <c r="E11" i="4"/>
  <c r="E10" i="4"/>
  <c r="E9" i="4"/>
  <c r="E8" i="4"/>
  <c r="E7" i="4"/>
  <c r="E6" i="4"/>
  <c r="E5" i="4"/>
  <c r="E4" i="4"/>
  <c r="E3" i="4"/>
  <c r="E57" i="3"/>
  <c r="F57" i="3" s="1"/>
  <c r="E60" i="3"/>
  <c r="F60" i="3" s="1"/>
  <c r="G60" i="3" s="1"/>
  <c r="E59" i="3"/>
  <c r="F59" i="3" s="1"/>
  <c r="E67" i="3"/>
  <c r="F67" i="3" s="1"/>
  <c r="G67" i="3" s="1"/>
  <c r="E66" i="3"/>
  <c r="F66" i="3" s="1"/>
  <c r="G66" i="3" s="1"/>
  <c r="E65" i="3"/>
  <c r="F65" i="3" s="1"/>
  <c r="G65" i="3" s="1"/>
  <c r="E64" i="3"/>
  <c r="F64" i="3" s="1"/>
  <c r="G64" i="3" s="1"/>
  <c r="E63" i="3"/>
  <c r="F63" i="3" s="1"/>
  <c r="G63" i="3" s="1"/>
  <c r="E62" i="3"/>
  <c r="F62" i="3" s="1"/>
  <c r="E69" i="3"/>
  <c r="F69" i="3" s="1"/>
  <c r="E47" i="3"/>
  <c r="F47" i="3" s="1"/>
  <c r="E55" i="3"/>
  <c r="F55" i="3" s="1"/>
  <c r="G55" i="3" s="1"/>
  <c r="E54" i="3"/>
  <c r="F54" i="3" s="1"/>
  <c r="G54" i="3" s="1"/>
  <c r="E53" i="3"/>
  <c r="F53" i="3" s="1"/>
  <c r="G53" i="3" s="1"/>
  <c r="E52" i="3"/>
  <c r="F52" i="3" s="1"/>
  <c r="G52" i="3" s="1"/>
  <c r="E51" i="3"/>
  <c r="F51" i="3" s="1"/>
  <c r="G51" i="3" s="1"/>
  <c r="E50" i="3"/>
  <c r="F50" i="3" s="1"/>
  <c r="G50" i="3" s="1"/>
  <c r="E49" i="3"/>
  <c r="F49" i="3" s="1"/>
  <c r="G49" i="3" s="1"/>
  <c r="E48" i="3"/>
  <c r="F48" i="3" s="1"/>
  <c r="G48" i="3" s="1"/>
  <c r="E45" i="3"/>
  <c r="F45" i="3" s="1"/>
  <c r="G45" i="3" s="1"/>
  <c r="E44" i="3"/>
  <c r="F44" i="3" s="1"/>
  <c r="G44" i="3" s="1"/>
  <c r="E43" i="3"/>
  <c r="F43" i="3" s="1"/>
  <c r="G43" i="3" s="1"/>
  <c r="E42" i="3"/>
  <c r="F42" i="3" s="1"/>
  <c r="G42" i="3" s="1"/>
  <c r="E41" i="3"/>
  <c r="F41" i="3" s="1"/>
  <c r="G41" i="3" s="1"/>
  <c r="E40" i="3"/>
  <c r="F40" i="3" s="1"/>
  <c r="G40" i="3" s="1"/>
  <c r="E39" i="3"/>
  <c r="F39" i="3" s="1"/>
  <c r="G39" i="3" s="1"/>
  <c r="E38" i="3"/>
  <c r="F38" i="3" s="1"/>
  <c r="G38" i="3" s="1"/>
  <c r="E37" i="3"/>
  <c r="F37" i="3" s="1"/>
  <c r="G37" i="3" s="1"/>
  <c r="E36" i="3"/>
  <c r="F36" i="3" s="1"/>
  <c r="G36" i="3" s="1"/>
  <c r="E35" i="3"/>
  <c r="F35" i="3" s="1"/>
  <c r="G35" i="3" s="1"/>
  <c r="E33" i="3"/>
  <c r="F33" i="3" s="1"/>
  <c r="G33" i="3" s="1"/>
  <c r="E32" i="3"/>
  <c r="F32" i="3" s="1"/>
  <c r="E30" i="3"/>
  <c r="F30" i="3" s="1"/>
  <c r="G30" i="3" s="1"/>
  <c r="E29" i="3"/>
  <c r="F29" i="3" s="1"/>
  <c r="G29" i="3" s="1"/>
  <c r="E28" i="3"/>
  <c r="F28" i="3" s="1"/>
  <c r="G28" i="3" s="1"/>
  <c r="E27" i="3"/>
  <c r="F27" i="3" s="1"/>
  <c r="E21" i="3"/>
  <c r="F21" i="3" s="1"/>
  <c r="E25" i="3"/>
  <c r="F25" i="3" s="1"/>
  <c r="E24" i="3"/>
  <c r="F24" i="3" s="1"/>
  <c r="E23" i="3"/>
  <c r="F23" i="3" s="1"/>
  <c r="E22" i="3"/>
  <c r="F22" i="3" s="1"/>
  <c r="E20" i="3"/>
  <c r="F20" i="3" s="1"/>
  <c r="E18" i="3"/>
  <c r="F18" i="3" s="1"/>
  <c r="E16" i="3"/>
  <c r="F16" i="3" s="1"/>
  <c r="G16" i="3" s="1"/>
  <c r="E15" i="3"/>
  <c r="F15" i="3" s="1"/>
  <c r="E14" i="3"/>
  <c r="F14" i="3" s="1"/>
  <c r="E13" i="3"/>
  <c r="F13" i="3" s="1"/>
  <c r="G13" i="3" s="1"/>
  <c r="E12" i="3"/>
  <c r="F12" i="3" s="1"/>
  <c r="G12" i="3" s="1"/>
  <c r="E11" i="3"/>
  <c r="F11" i="3" s="1"/>
  <c r="G11" i="3" s="1"/>
  <c r="E9" i="3"/>
  <c r="F9" i="3" s="1"/>
  <c r="G9" i="3" s="1"/>
  <c r="E4" i="3"/>
  <c r="F4" i="3" s="1"/>
  <c r="G4" i="3" s="1"/>
  <c r="E8" i="3"/>
  <c r="F8" i="3" s="1"/>
  <c r="G8" i="3" s="1"/>
  <c r="E7" i="3"/>
  <c r="F7" i="3" s="1"/>
  <c r="G7" i="3" s="1"/>
  <c r="E6" i="3"/>
  <c r="F6" i="3" s="1"/>
  <c r="G6" i="3" s="1"/>
  <c r="E5" i="3"/>
  <c r="F5" i="3" s="1"/>
  <c r="G5" i="3" s="1"/>
  <c r="E3" i="3"/>
  <c r="F3" i="3" s="1"/>
  <c r="C3" i="3"/>
  <c r="C4" i="3"/>
  <c r="C5" i="3"/>
  <c r="C6" i="3"/>
  <c r="C7" i="3"/>
  <c r="L7" i="3" s="1"/>
  <c r="C8" i="3"/>
  <c r="C9" i="3"/>
  <c r="C10" i="3"/>
  <c r="C11" i="3"/>
  <c r="C12" i="3"/>
  <c r="C13" i="3"/>
  <c r="C14" i="3"/>
  <c r="C15" i="3"/>
  <c r="C16" i="3"/>
  <c r="C17" i="3"/>
  <c r="C18" i="3"/>
  <c r="C19" i="3" s="1"/>
  <c r="D18" i="3" s="1"/>
  <c r="D19" i="3" s="1"/>
  <c r="C20" i="3"/>
  <c r="C21" i="3"/>
  <c r="C22" i="3"/>
  <c r="C23" i="3"/>
  <c r="C24" i="3"/>
  <c r="C25" i="3"/>
  <c r="C27" i="3"/>
  <c r="C28" i="3"/>
  <c r="C29" i="3"/>
  <c r="C30" i="3"/>
  <c r="C32" i="3"/>
  <c r="C33" i="3"/>
  <c r="C35" i="3"/>
  <c r="C36" i="3"/>
  <c r="C37" i="3"/>
  <c r="C38" i="3"/>
  <c r="C39" i="3"/>
  <c r="C40" i="3"/>
  <c r="C41" i="3"/>
  <c r="C42" i="3"/>
  <c r="C43" i="3"/>
  <c r="C44" i="3"/>
  <c r="C45" i="3"/>
  <c r="C47" i="3"/>
  <c r="C48" i="3"/>
  <c r="C49" i="3"/>
  <c r="C50" i="3"/>
  <c r="C51" i="3"/>
  <c r="C52" i="3"/>
  <c r="C53" i="3"/>
  <c r="C54" i="3"/>
  <c r="C55" i="3"/>
  <c r="C57" i="3"/>
  <c r="C58" i="3" s="1"/>
  <c r="D57" i="3" s="1"/>
  <c r="D58" i="3" s="1"/>
  <c r="C59" i="3"/>
  <c r="C60" i="3"/>
  <c r="C61" i="3"/>
  <c r="D59" i="3" s="1"/>
  <c r="C62" i="3"/>
  <c r="O62" i="3"/>
  <c r="C63" i="3"/>
  <c r="C64" i="3"/>
  <c r="C65" i="3"/>
  <c r="C66" i="3"/>
  <c r="C67" i="3"/>
  <c r="C69" i="3"/>
  <c r="C70" i="3" s="1"/>
  <c r="D69" i="3" s="1"/>
  <c r="D70" i="3" s="1"/>
  <c r="K67" i="2"/>
  <c r="J67" i="2"/>
  <c r="I67" i="2"/>
  <c r="H67" i="2"/>
  <c r="G67" i="2"/>
  <c r="C81" i="1"/>
  <c r="C79" i="1"/>
  <c r="C72" i="1"/>
  <c r="C69" i="1"/>
  <c r="C67" i="1"/>
  <c r="C57" i="1"/>
  <c r="C45" i="1"/>
  <c r="C42" i="1"/>
  <c r="C37" i="1"/>
  <c r="C30" i="1"/>
  <c r="C28" i="1"/>
  <c r="C21" i="1"/>
  <c r="C46" i="3" l="1"/>
  <c r="D35" i="3" s="1"/>
  <c r="C34" i="3"/>
  <c r="D32" i="3" s="1"/>
  <c r="C26" i="3"/>
  <c r="D20" i="3" s="1"/>
  <c r="D3" i="3"/>
  <c r="D60" i="3"/>
  <c r="C56" i="3"/>
  <c r="D50" i="3" s="1"/>
  <c r="C31" i="3"/>
  <c r="D27" i="3" s="1"/>
  <c r="H16" i="3"/>
  <c r="H9" i="3"/>
  <c r="I9" i="3" s="1"/>
  <c r="J9" i="3" s="1"/>
  <c r="H50" i="3"/>
  <c r="I50" i="3" s="1"/>
  <c r="J50" i="3" s="1"/>
  <c r="C68" i="3"/>
  <c r="D65" i="3" s="1"/>
  <c r="H7" i="3"/>
  <c r="I7" i="3" s="1"/>
  <c r="J7" i="3" s="1"/>
  <c r="D48" i="3"/>
  <c r="H6" i="3"/>
  <c r="I6" i="3" s="1"/>
  <c r="J6" i="3" s="1"/>
  <c r="H5" i="3"/>
  <c r="I5" i="3" s="1"/>
  <c r="J5" i="3" s="1"/>
  <c r="H15" i="3"/>
  <c r="I15" i="3" s="1"/>
  <c r="J15" i="3" s="1"/>
  <c r="H36" i="3"/>
  <c r="I36" i="3" s="1"/>
  <c r="J36" i="3" s="1"/>
  <c r="H67" i="3"/>
  <c r="I67" i="3" s="1"/>
  <c r="J67" i="3" s="1"/>
  <c r="D61" i="3"/>
  <c r="D8" i="3"/>
  <c r="H8" i="3"/>
  <c r="I8" i="3" s="1"/>
  <c r="J8" i="3" s="1"/>
  <c r="H66" i="3"/>
  <c r="I66" i="3" s="1"/>
  <c r="J66" i="3" s="1"/>
  <c r="H64" i="3"/>
  <c r="I64" i="3" s="1"/>
  <c r="J64" i="3" s="1"/>
  <c r="D11" i="3"/>
  <c r="D9" i="3"/>
  <c r="H4" i="3"/>
  <c r="I4" i="3" s="1"/>
  <c r="J4" i="3" s="1"/>
  <c r="H13" i="3"/>
  <c r="I13" i="3" s="1"/>
  <c r="J13" i="3" s="1"/>
  <c r="H35" i="3"/>
  <c r="I35" i="3" s="1"/>
  <c r="J35" i="3" s="1"/>
  <c r="H43" i="3"/>
  <c r="H52" i="3"/>
  <c r="I52" i="3" s="1"/>
  <c r="J52" i="3" s="1"/>
  <c r="H38" i="3"/>
  <c r="I38" i="3" s="1"/>
  <c r="J38" i="3" s="1"/>
  <c r="H53" i="3"/>
  <c r="I53" i="3" s="1"/>
  <c r="J53" i="3" s="1"/>
  <c r="G22" i="3"/>
  <c r="H22" i="3" s="1"/>
  <c r="I22" i="3" s="1"/>
  <c r="J22" i="3" s="1"/>
  <c r="H54" i="3"/>
  <c r="I54" i="3" s="1"/>
  <c r="J54" i="3" s="1"/>
  <c r="G25" i="3"/>
  <c r="H25" i="3" s="1"/>
  <c r="I25" i="3" s="1"/>
  <c r="J25" i="3" s="1"/>
  <c r="H37" i="3"/>
  <c r="I37" i="3" s="1"/>
  <c r="J37" i="3" s="1"/>
  <c r="C82" i="1"/>
  <c r="E15" i="4"/>
  <c r="H40" i="3"/>
  <c r="H65" i="3"/>
  <c r="I65" i="3" s="1"/>
  <c r="J65" i="3" s="1"/>
  <c r="H63" i="3"/>
  <c r="I63" i="3" s="1"/>
  <c r="J63" i="3" s="1"/>
  <c r="H59" i="3"/>
  <c r="I59" i="3" s="1"/>
  <c r="J59" i="3" s="1"/>
  <c r="H48" i="3"/>
  <c r="I48" i="3" s="1"/>
  <c r="J48" i="3" s="1"/>
  <c r="H49" i="3"/>
  <c r="I49" i="3" s="1"/>
  <c r="J49" i="3" s="1"/>
  <c r="H60" i="3"/>
  <c r="I60" i="3" s="1"/>
  <c r="J60" i="3" s="1"/>
  <c r="F56" i="3"/>
  <c r="H51" i="3" s="1"/>
  <c r="I51" i="3" s="1"/>
  <c r="J51" i="3" s="1"/>
  <c r="H39" i="3"/>
  <c r="I39" i="3" s="1"/>
  <c r="J39" i="3" s="1"/>
  <c r="H44" i="3"/>
  <c r="I44" i="3" s="1"/>
  <c r="J44" i="3" s="1"/>
  <c r="H45" i="3"/>
  <c r="I45" i="3" s="1"/>
  <c r="J45" i="3" s="1"/>
  <c r="H33" i="3"/>
  <c r="I33" i="3" s="1"/>
  <c r="J33" i="3" s="1"/>
  <c r="H30" i="3"/>
  <c r="I30" i="3" s="1"/>
  <c r="J30" i="3" s="1"/>
  <c r="F31" i="3"/>
  <c r="G21" i="3"/>
  <c r="H21" i="3" s="1"/>
  <c r="I21" i="3" s="1"/>
  <c r="J21" i="3" s="1"/>
  <c r="G23" i="3"/>
  <c r="H23" i="3" s="1"/>
  <c r="I23" i="3" s="1"/>
  <c r="J23" i="3" s="1"/>
  <c r="G24" i="3"/>
  <c r="H24" i="3" s="1"/>
  <c r="I24" i="3" s="1"/>
  <c r="J24" i="3" s="1"/>
  <c r="H12" i="3"/>
  <c r="I12" i="3" s="1"/>
  <c r="J12" i="3" s="1"/>
  <c r="F17" i="3"/>
  <c r="H14" i="3" s="1"/>
  <c r="I14" i="3" s="1"/>
  <c r="J14" i="3" s="1"/>
  <c r="H41" i="3"/>
  <c r="I41" i="3" s="1"/>
  <c r="J41" i="3" s="1"/>
  <c r="F46" i="3"/>
  <c r="F34" i="3"/>
  <c r="G32" i="3"/>
  <c r="H32" i="3" s="1"/>
  <c r="H29" i="3"/>
  <c r="I29" i="3" s="1"/>
  <c r="J29" i="3" s="1"/>
  <c r="F58" i="3"/>
  <c r="G57" i="3"/>
  <c r="H57" i="3" s="1"/>
  <c r="F70" i="3"/>
  <c r="G69" i="3"/>
  <c r="H69" i="3" s="1"/>
  <c r="F68" i="3"/>
  <c r="G62" i="3"/>
  <c r="H62" i="3" s="1"/>
  <c r="F26" i="3"/>
  <c r="G20" i="3"/>
  <c r="H20" i="3" s="1"/>
  <c r="H28" i="3"/>
  <c r="I28" i="3" s="1"/>
  <c r="J28" i="3" s="1"/>
  <c r="G18" i="3"/>
  <c r="H18" i="3" s="1"/>
  <c r="F19" i="3"/>
  <c r="F10" i="3"/>
  <c r="G3" i="3"/>
  <c r="H3" i="3" s="1"/>
  <c r="F61" i="3"/>
  <c r="G47" i="3"/>
  <c r="H47" i="3" s="1"/>
  <c r="D45" i="3"/>
  <c r="D44" i="3"/>
  <c r="D43" i="3"/>
  <c r="D42" i="3"/>
  <c r="D41" i="3"/>
  <c r="H11" i="3"/>
  <c r="G27" i="3"/>
  <c r="H27" i="3" s="1"/>
  <c r="D7" i="3"/>
  <c r="D6" i="3"/>
  <c r="D5" i="3"/>
  <c r="D4" i="3"/>
  <c r="D40" i="3"/>
  <c r="D39" i="3"/>
  <c r="D38" i="3"/>
  <c r="D37" i="3"/>
  <c r="D36" i="3"/>
  <c r="D16" i="3"/>
  <c r="D15" i="3"/>
  <c r="D14" i="3"/>
  <c r="D13" i="3"/>
  <c r="D12" i="3"/>
  <c r="F67" i="2"/>
  <c r="D25" i="3" l="1"/>
  <c r="D63" i="3"/>
  <c r="D49" i="3"/>
  <c r="D64" i="3"/>
  <c r="D22" i="3"/>
  <c r="D30" i="3"/>
  <c r="D53" i="3"/>
  <c r="D54" i="3"/>
  <c r="D55" i="3"/>
  <c r="D47" i="3"/>
  <c r="D33" i="3"/>
  <c r="D34" i="3" s="1"/>
  <c r="D52" i="3"/>
  <c r="D51" i="3"/>
  <c r="D29" i="3"/>
  <c r="D21" i="3"/>
  <c r="D24" i="3"/>
  <c r="D66" i="3"/>
  <c r="D23" i="3"/>
  <c r="D28" i="3"/>
  <c r="D67" i="3"/>
  <c r="D62" i="3"/>
  <c r="I61" i="3"/>
  <c r="J61" i="3" s="1"/>
  <c r="B12" i="4" s="1"/>
  <c r="C12" i="4" s="1"/>
  <c r="D12" i="4" s="1"/>
  <c r="F12" i="4" s="1"/>
  <c r="D17" i="3"/>
  <c r="D10" i="3"/>
  <c r="D46" i="3"/>
  <c r="H55" i="3"/>
  <c r="I55" i="3" s="1"/>
  <c r="J55" i="3" s="1"/>
  <c r="I31" i="3"/>
  <c r="J31" i="3" s="1"/>
  <c r="B7" i="4" s="1"/>
  <c r="C7" i="4" s="1"/>
  <c r="I27" i="3"/>
  <c r="J27" i="3" s="1"/>
  <c r="I32" i="3"/>
  <c r="J32" i="3" s="1"/>
  <c r="I34" i="3"/>
  <c r="J34" i="3" s="1"/>
  <c r="B8" i="4" s="1"/>
  <c r="C8" i="4" s="1"/>
  <c r="D8" i="4" s="1"/>
  <c r="F8" i="4" s="1"/>
  <c r="H17" i="3"/>
  <c r="I17" i="3"/>
  <c r="J17" i="3" s="1"/>
  <c r="B4" i="4" s="1"/>
  <c r="C4" i="4" s="1"/>
  <c r="D4" i="4" s="1"/>
  <c r="F4" i="4" s="1"/>
  <c r="I11" i="3"/>
  <c r="J11" i="3" s="1"/>
  <c r="I70" i="3"/>
  <c r="J70" i="3" s="1"/>
  <c r="I69" i="3"/>
  <c r="J69" i="3" s="1"/>
  <c r="B14" i="4" s="1"/>
  <c r="C14" i="4" s="1"/>
  <c r="D14" i="4" s="1"/>
  <c r="F14" i="4" s="1"/>
  <c r="I26" i="3"/>
  <c r="J26" i="3" s="1"/>
  <c r="B6" i="4" s="1"/>
  <c r="C6" i="4" s="1"/>
  <c r="D6" i="4" s="1"/>
  <c r="F6" i="4" s="1"/>
  <c r="I20" i="3"/>
  <c r="J20" i="3" s="1"/>
  <c r="H42" i="3"/>
  <c r="I42" i="3" s="1"/>
  <c r="J42" i="3" s="1"/>
  <c r="I43" i="3"/>
  <c r="J43" i="3" s="1"/>
  <c r="I18" i="3"/>
  <c r="J18" i="3" s="1"/>
  <c r="I19" i="3"/>
  <c r="J19" i="3" s="1"/>
  <c r="B5" i="4" s="1"/>
  <c r="C5" i="4" s="1"/>
  <c r="D5" i="4" s="1"/>
  <c r="F5" i="4" s="1"/>
  <c r="H10" i="3"/>
  <c r="I10" i="3"/>
  <c r="J10" i="3" s="1"/>
  <c r="B3" i="4" s="1"/>
  <c r="C3" i="4" s="1"/>
  <c r="D3" i="4" s="1"/>
  <c r="F3" i="4" s="1"/>
  <c r="I3" i="3"/>
  <c r="J3" i="3" s="1"/>
  <c r="I68" i="3"/>
  <c r="J68" i="3" s="1"/>
  <c r="B13" i="4" s="1"/>
  <c r="C13" i="4" s="1"/>
  <c r="I62" i="3"/>
  <c r="J62" i="3" s="1"/>
  <c r="I58" i="3"/>
  <c r="J58" i="3" s="1"/>
  <c r="B11" i="4" s="1"/>
  <c r="C11" i="4" s="1"/>
  <c r="D11" i="4" s="1"/>
  <c r="F11" i="4" s="1"/>
  <c r="I57" i="3"/>
  <c r="J57" i="3" s="1"/>
  <c r="I47" i="3"/>
  <c r="J47" i="3" s="1"/>
  <c r="D31" i="3" l="1"/>
  <c r="D56" i="3"/>
  <c r="D26" i="3"/>
  <c r="D68" i="3"/>
  <c r="D7" i="4"/>
  <c r="F7" i="4" s="1"/>
  <c r="D13" i="4"/>
  <c r="F13" i="4" s="1"/>
  <c r="I56" i="3"/>
  <c r="J56" i="3" s="1"/>
  <c r="B10" i="4" s="1"/>
  <c r="C10" i="4" s="1"/>
  <c r="D10" i="4" s="1"/>
  <c r="F10" i="4" s="1"/>
  <c r="I46" i="3"/>
  <c r="J46" i="3" s="1"/>
  <c r="B9" i="4" s="1"/>
  <c r="C9" i="4" s="1"/>
  <c r="D9" i="4" l="1"/>
  <c r="F9" i="4" s="1"/>
  <c r="F15" i="4" s="1"/>
  <c r="E16" i="4" s="1"/>
  <c r="F16" i="4" s="1"/>
  <c r="F17" i="4" s="1"/>
</calcChain>
</file>

<file path=xl/sharedStrings.xml><?xml version="1.0" encoding="utf-8"?>
<sst xmlns="http://schemas.openxmlformats.org/spreadsheetml/2006/main" count="880" uniqueCount="355">
  <si>
    <t>Condition Rating:</t>
  </si>
  <si>
    <t>A</t>
  </si>
  <si>
    <t>Good – Performing well and operating efficiently (the school buildings support
the delivery of services to children and communities)</t>
  </si>
  <si>
    <t>B</t>
  </si>
  <si>
    <t>Satisfactory – Performing well but with minor problems (the school buildings
generally support the delivery of services to children and communities)</t>
  </si>
  <si>
    <t>C</t>
  </si>
  <si>
    <t>Poor – Showing major problems and/or not operating optimally (the school
buildings impede the delivery of activities that are needed for children and
communities in the school)</t>
  </si>
  <si>
    <t>D</t>
  </si>
  <si>
    <t>Bad – Does not support the delivery of services to children and communities
(the school buildings seriously impede the delivery of activities that are
needed for children and communities in the school)</t>
  </si>
  <si>
    <t>N/A</t>
  </si>
  <si>
    <t>Priority Ratings:</t>
  </si>
  <si>
    <t>Works required in year 1 that will prevent immediate closure of premises
and/or address an immediate high risk to the health and safety of the occupants
and/or remedy a serious breach of legislation.</t>
  </si>
  <si>
    <t>Work required in year 2 that will prevent serious deterioration of the fabric
or services and/or address a medium risk to the health and safety of the occupants
and/or remedy a minor breach of the legislation.</t>
  </si>
  <si>
    <t>Work required within 3 to 5 years that will prevent deterioration of the
fabric or services and/or address a low risk to the health and safety of the
occupants and/or a minor breach of the legislation.</t>
  </si>
  <si>
    <t>Weightings</t>
  </si>
  <si>
    <t>Major Element</t>
  </si>
  <si>
    <t>Intermediate Element</t>
  </si>
  <si>
    <t>Weighting (%)</t>
  </si>
  <si>
    <t xml:space="preserve">Roof </t>
  </si>
  <si>
    <t>Structure</t>
  </si>
  <si>
    <t>Covering</t>
  </si>
  <si>
    <t>Insulation</t>
  </si>
  <si>
    <t>Drainage</t>
  </si>
  <si>
    <t>Parapet, Handrails etc.</t>
  </si>
  <si>
    <t>Frame</t>
  </si>
  <si>
    <t>Other (Incl Chimneys)</t>
  </si>
  <si>
    <t>Roof Overall</t>
  </si>
  <si>
    <t>Floors &amp; Stairs</t>
  </si>
  <si>
    <t>Floor structure</t>
  </si>
  <si>
    <t>Screed</t>
  </si>
  <si>
    <t>Floor finishes</t>
  </si>
  <si>
    <t>Staircases</t>
  </si>
  <si>
    <t>Signage</t>
  </si>
  <si>
    <t>Floors and Stairs Overall</t>
  </si>
  <si>
    <t>Ceilings (Ground &amp; Upper Floors)</t>
  </si>
  <si>
    <t>Ceilings Overall</t>
  </si>
  <si>
    <t>External Walls, Windows &amp; Doors</t>
  </si>
  <si>
    <t>External Walls</t>
  </si>
  <si>
    <t>External Doors</t>
  </si>
  <si>
    <t>Windows</t>
  </si>
  <si>
    <t>External Stairs, Steps &amp; Access Ramps</t>
  </si>
  <si>
    <t>Secondary Structures</t>
  </si>
  <si>
    <t>External Walls, Windows and Doors Overall</t>
  </si>
  <si>
    <t>Internal Walls &amp; Doors</t>
  </si>
  <si>
    <t>Internal Walls</t>
  </si>
  <si>
    <t>Internal Linings / Finishes on Internal Walls</t>
  </si>
  <si>
    <t>Internal Doors &amp; Glazed Screens</t>
  </si>
  <si>
    <t>Internal Walls and Doors Overall</t>
  </si>
  <si>
    <t>Sanitary Services</t>
  </si>
  <si>
    <t>Toilets</t>
  </si>
  <si>
    <t>Kitchens</t>
  </si>
  <si>
    <t>Sanitary Services Overall</t>
  </si>
  <si>
    <t>Mechanical Services</t>
  </si>
  <si>
    <t>Heat Source &amp; Equipment (e.g. Boilers incl. Flues)</t>
  </si>
  <si>
    <t>Heating</t>
  </si>
  <si>
    <t>Hot water</t>
  </si>
  <si>
    <t>Cold water</t>
  </si>
  <si>
    <t>Gas Storage &amp; Distribution</t>
  </si>
  <si>
    <t>Oil Storage &amp; Distribution*</t>
  </si>
  <si>
    <t>Ventilation</t>
  </si>
  <si>
    <t>Specialised Ventilation Systems</t>
  </si>
  <si>
    <t>Air Conditioning</t>
  </si>
  <si>
    <t>Fixed Fire Fighting Systems</t>
  </si>
  <si>
    <t>Plant/Equipment Supports or Foundations</t>
  </si>
  <si>
    <t>Mechanical Services Overall</t>
  </si>
  <si>
    <t>Electrical Services</t>
  </si>
  <si>
    <t>Electrical Power</t>
  </si>
  <si>
    <t>Lighting</t>
  </si>
  <si>
    <t>Fire Precaution</t>
  </si>
  <si>
    <t>Intruder Alarms</t>
  </si>
  <si>
    <t>Lightning Protection</t>
  </si>
  <si>
    <t>Communication Systems</t>
  </si>
  <si>
    <t>Security Systems</t>
  </si>
  <si>
    <t>Building Control Systems</t>
  </si>
  <si>
    <t>Lifts &amp; Hoists</t>
  </si>
  <si>
    <t>Electrical Services Overall</t>
  </si>
  <si>
    <t>Redecorations</t>
  </si>
  <si>
    <t>Redecoration Overall</t>
  </si>
  <si>
    <t>Fixed Internal Facilities, Furniture &amp; Fittings</t>
  </si>
  <si>
    <t>Teaching</t>
  </si>
  <si>
    <t>Non-teaching</t>
  </si>
  <si>
    <t>Fixed Internal Facilities, Furniture &amp; Fittings Overall</t>
  </si>
  <si>
    <t>External Areas</t>
  </si>
  <si>
    <t>Roads and Car Parks</t>
  </si>
  <si>
    <t>Paths &amp; Paved Pedestrian Areas</t>
  </si>
  <si>
    <t>Walls, Fences &amp; Gates</t>
  </si>
  <si>
    <t>External Works / Infrastructure</t>
  </si>
  <si>
    <t>Landscaping &amp; Planting (Safety &amp; Security)</t>
  </si>
  <si>
    <t>External Areas Overall</t>
  </si>
  <si>
    <t>Outdoor Sports Facilities and Permanent Fixed Furniture</t>
  </si>
  <si>
    <t xml:space="preserve">Total </t>
  </si>
  <si>
    <t>Clackmannanshire Council -  Condition Survey</t>
  </si>
  <si>
    <t>Previous Rating:</t>
  </si>
  <si>
    <t>Percentage Score:</t>
  </si>
  <si>
    <t>Date:</t>
  </si>
  <si>
    <t>Proposed Works</t>
  </si>
  <si>
    <t>Priority Rating</t>
  </si>
  <si>
    <t>Budget (£)</t>
  </si>
  <si>
    <t>Intermediate Elements</t>
  </si>
  <si>
    <t>Condition</t>
  </si>
  <si>
    <t>Roof</t>
  </si>
  <si>
    <t>Coverings (incl. Glazed Roof Lights)</t>
  </si>
  <si>
    <t>Drainage (incl. Rainwater Goods &amp; Pipes)</t>
  </si>
  <si>
    <t>Parapets, Handrails etc.</t>
  </si>
  <si>
    <t>Other (incl. Chimneys)</t>
  </si>
  <si>
    <t>Floor Structure (All Floors)</t>
  </si>
  <si>
    <t>Screed (All Floors)</t>
  </si>
  <si>
    <t>Floor Finishes (All Floors)</t>
  </si>
  <si>
    <t xml:space="preserve">Other  </t>
  </si>
  <si>
    <t>Ceilings</t>
  </si>
  <si>
    <t>Other Secondary Structures</t>
  </si>
  <si>
    <t>Hot Water</t>
  </si>
  <si>
    <t>Cold Water</t>
  </si>
  <si>
    <t>Oil Storage &amp; Distribution</t>
  </si>
  <si>
    <t>Air-Conditioning Plant, Systems &amp; Controls</t>
  </si>
  <si>
    <t>Non-Teaching</t>
  </si>
  <si>
    <t>Roads &amp; Car Parks</t>
  </si>
  <si>
    <t>TOTALS</t>
  </si>
  <si>
    <t>Weighting</t>
  </si>
  <si>
    <t>Percentage (%)</t>
  </si>
  <si>
    <t>Cond.</t>
  </si>
  <si>
    <t>Score</t>
  </si>
  <si>
    <t>Adjusted Score</t>
  </si>
  <si>
    <t>Weighted Score</t>
  </si>
  <si>
    <t>%</t>
  </si>
  <si>
    <t>Rating</t>
  </si>
  <si>
    <t>Other</t>
  </si>
  <si>
    <t>Outdoor Sports Facilities and Permanent Fixed Furniture Overall</t>
  </si>
  <si>
    <t>Element</t>
  </si>
  <si>
    <t>Condition Rating</t>
  </si>
  <si>
    <t>Element Weighting (%)</t>
  </si>
  <si>
    <t>Roofs</t>
  </si>
  <si>
    <t>External Walls etc.</t>
  </si>
  <si>
    <t>Internal Walls etc.</t>
  </si>
  <si>
    <t>Redecoration</t>
  </si>
  <si>
    <t>Fixed Internal Facilities</t>
  </si>
  <si>
    <t>Total</t>
  </si>
  <si>
    <t>Overall Property Condition</t>
  </si>
  <si>
    <r>
      <t xml:space="preserve">This covers elements that are not appicable, a score is attributed based on the average score of the applicable intermediate elements, within the the major element, thus ensuring no bias in scores.  </t>
    </r>
    <r>
      <rPr>
        <b/>
        <sz val="12"/>
        <color indexed="8"/>
        <rFont val="Century Gothic"/>
        <family val="2"/>
      </rPr>
      <t xml:space="preserve">Note: </t>
    </r>
    <r>
      <rPr>
        <sz val="12"/>
        <color indexed="8"/>
        <rFont val="Century Gothic"/>
        <family val="2"/>
      </rPr>
      <t xml:space="preserve">If a n/a is selected the formula in on the Calc1 sheet in Column G (Adjusted Score) should be deleted and replaced with the appropriate elemental average score shown on at the bottom of column F (score) for each element. </t>
    </r>
  </si>
  <si>
    <t>(Priority Ratings only Applicable to Short Term Works 1-5 year)</t>
  </si>
  <si>
    <t>Projected Expenditure (by Year)</t>
  </si>
  <si>
    <t xml:space="preserve">Previous Rating: </t>
  </si>
  <si>
    <t xml:space="preserve">Current Rating: </t>
  </si>
  <si>
    <t>Clackmannanshire Council -  Functional Suitability</t>
  </si>
  <si>
    <t>Main Element</t>
  </si>
  <si>
    <t>Component</t>
  </si>
  <si>
    <t>Problems / Deficiencies</t>
  </si>
  <si>
    <t>Opportunities</t>
  </si>
  <si>
    <t>INTERNAL SPACE RELATIONSHIPS</t>
  </si>
  <si>
    <t>CRITICAL DIMENSIONS ARE SUITABLE FOR THE FUNCTION</t>
  </si>
  <si>
    <t>n</t>
  </si>
  <si>
    <t>HOW WELL IS THE BUILDING FUNCTIONING</t>
  </si>
  <si>
    <t>HOW FLEXIBLE IS THE BUILDING IN TERMS OF USING IT FOR DIFFERENT TYPES OF BUILDING SPACE</t>
  </si>
  <si>
    <t xml:space="preserve">SECURITY IS MAINTAINED </t>
  </si>
  <si>
    <t>SUPPORT FACILITIES</t>
  </si>
  <si>
    <t>ADEQUATE TOILETS FOR THE NUMBER OF USERS</t>
  </si>
  <si>
    <t>ADEQUATE STORAGE SPACE</t>
  </si>
  <si>
    <t>PROVISION HAS BEEN MADE FOR DISABLED PEOPLE</t>
  </si>
  <si>
    <t>LOCATION</t>
  </si>
  <si>
    <t>RELATIONSHIP TO CAR PARKING AREAS IS CLEAR AND REASONABLY CLOSE</t>
  </si>
  <si>
    <t>ACCESS TO PUBLIC TRANSPORT LINKS IS GOOD</t>
  </si>
  <si>
    <t>ACCESS VIA VERTICAL OR HORIZONTAL COMMUNICATION (LIFTS, STAIRS) IS GOOD</t>
  </si>
  <si>
    <t>Total Cost</t>
  </si>
  <si>
    <t>Clackmannanshire Council -  Space Utilisation</t>
  </si>
  <si>
    <t>CURRENT USE</t>
  </si>
  <si>
    <t>HOW INTENSIVE IS USE OF SPACE</t>
  </si>
  <si>
    <t/>
  </si>
  <si>
    <t>USE OVER TIME</t>
  </si>
  <si>
    <t>DOES USAGE VARY OVER TIME (DAILY, WEEKLY)</t>
  </si>
  <si>
    <t>GUIDANCE</t>
  </si>
  <si>
    <t>DOES AVAILABLE SPACE COMPLY WITH NATIONAL GUIDANCE</t>
  </si>
  <si>
    <t>Clackmannanshire Council - Quality</t>
  </si>
  <si>
    <t>AMENITY</t>
  </si>
  <si>
    <t>ATTRACTIVE MAIN ENTRANCE/ RECEPTION AREA/ DEPARTMENTS</t>
  </si>
  <si>
    <t>TOILET FACILITIES ARE WELL PROVIDED</t>
  </si>
  <si>
    <t>APPROPRIATE STORAGE PROVISION HAS BEEN MADE</t>
  </si>
  <si>
    <t>DISABLED USERS ARE CATERED FOR</t>
  </si>
  <si>
    <t>SEATING AND WAITING AREAS ARE SUFFICIENT</t>
  </si>
  <si>
    <t>APPROPRIATE SAFETY AND SECURITY MEASURES ARE IN PLACE</t>
  </si>
  <si>
    <t>ADEQUATE CAR PARKING FACILITIES</t>
  </si>
  <si>
    <t>ACCESSIBLE BY PUBLIC AND PRIVATE TRANSPORT</t>
  </si>
  <si>
    <t>COMFORT ENGINEERING</t>
  </si>
  <si>
    <t>ARTIFICIAL LIGHTING ENHANCES OVERALL DESIGN</t>
  </si>
  <si>
    <t>COMFORT CONDITIONS ARE ACHIEVED IN HEATING</t>
  </si>
  <si>
    <t>COMFORT CONDITIONS ARE ACHIEVED IN VENTILATION</t>
  </si>
  <si>
    <t>PERSISTENT ODOURS ARE ABSENT</t>
  </si>
  <si>
    <t>DESIGN</t>
  </si>
  <si>
    <t>LANDSCAPING IS ATTRACTIVE</t>
  </si>
  <si>
    <t>NATURAL DAYLIGHT IS USED TO OPTIMUM EFFECT</t>
  </si>
  <si>
    <t>APPROPRIATE FINISHES ARE USED TO FLOORS, CEILINGS AND WALLS</t>
  </si>
  <si>
    <t>FURNITURE COORDINATES WELL WITH OVERALL DESIGN</t>
  </si>
  <si>
    <t>Clackmannanshire Council -  Environmental Management</t>
  </si>
  <si>
    <t>ENERGY PERFORMANCE</t>
  </si>
  <si>
    <t>EXTERNAL APPROACH</t>
  </si>
  <si>
    <t>APPROACH ROUTES AND STREET FURNITURE</t>
  </si>
  <si>
    <t>CAR PARKING</t>
  </si>
  <si>
    <t>EXTERNAL STEPS</t>
  </si>
  <si>
    <t>EXTERNAL RAMPS</t>
  </si>
  <si>
    <t>ENTRANCE-RECEPTION</t>
  </si>
  <si>
    <t>MAIN ENTRANCE- SIGNAGE</t>
  </si>
  <si>
    <t>ENTRANCE DOOR</t>
  </si>
  <si>
    <t>INTERCOM SYSTEM</t>
  </si>
  <si>
    <t>ENTRANCE LOBBY/FOYER</t>
  </si>
  <si>
    <t>COUNTER/SERVICE DESKS</t>
  </si>
  <si>
    <t>TELEPHONES</t>
  </si>
  <si>
    <t>CIRCULATION HORIZONTAL/ VERTICAL</t>
  </si>
  <si>
    <t>CORRIDORS</t>
  </si>
  <si>
    <t>INTERNAL STAIRS</t>
  </si>
  <si>
    <t>INTERNAL RAMPS</t>
  </si>
  <si>
    <t>LIFTS</t>
  </si>
  <si>
    <t>INTERNAL DOORS</t>
  </si>
  <si>
    <t>INTERNAL SPACES</t>
  </si>
  <si>
    <t>SEATING</t>
  </si>
  <si>
    <t>SURGERIES/ TREATMENT ROOMS/ OFFICES</t>
  </si>
  <si>
    <t>COUNTERS AND SERVICE DESKS</t>
  </si>
  <si>
    <t>ALARMS</t>
  </si>
  <si>
    <t>WAYFINDING</t>
  </si>
  <si>
    <t>LIGHTING</t>
  </si>
  <si>
    <t>ACOUSTICS</t>
  </si>
  <si>
    <t>SANITARY FACILITIES</t>
  </si>
  <si>
    <t>WC'S DISABLED</t>
  </si>
  <si>
    <t>OTHER SANITARY FACILITIES</t>
  </si>
  <si>
    <t>EVACUATION MANAGEMENT, IMPLEMENTATION</t>
  </si>
  <si>
    <t>MEANS OF ESCAPE</t>
  </si>
  <si>
    <t>BUILDING MANAGEMENT</t>
  </si>
  <si>
    <t>Budget</t>
  </si>
  <si>
    <t>EPC rating</t>
  </si>
  <si>
    <t>Potential EPC rating</t>
  </si>
  <si>
    <t>IS THE LAYOUT AND ARRANGEMENT OF THE BUILDING SUITABLE FOR THE BUILDING USERS WITH APPROPRIATE AND ADEQUATE AMENITIES PROVIDED</t>
  </si>
  <si>
    <t xml:space="preserve">GOOD MAINTENANCE AND CLEANLINESS </t>
  </si>
  <si>
    <t>Rank A - D</t>
  </si>
  <si>
    <t>Score 1 - 10</t>
  </si>
  <si>
    <t>Rank A-D</t>
  </si>
  <si>
    <t>Rank                    (O, F, U, E)</t>
  </si>
  <si>
    <t>Priority                                                                                  (Low/ Low-Medium/ Medium-High/High)</t>
  </si>
  <si>
    <t>COMPLIANCE WITH FIRECODE</t>
  </si>
  <si>
    <t>RISK ASSESSMENTS</t>
  </si>
  <si>
    <t>ASBESTOS</t>
  </si>
  <si>
    <t>ASBESTOS REGISTER</t>
  </si>
  <si>
    <t>CONTROL OF LEGIONELLA</t>
  </si>
  <si>
    <t>HEALTH &amp; SAFETY AT WORK ACT 1974</t>
  </si>
  <si>
    <t>SAFETY GLAZING</t>
  </si>
  <si>
    <t>COSHH REGULATIONS</t>
  </si>
  <si>
    <t>STORAGE, VENTILATION AND WARNING SIGNAGE</t>
  </si>
  <si>
    <t>PRESSURE SYSTEMS</t>
  </si>
  <si>
    <t>WRITTEN SCHEME OF EXAMINATION</t>
  </si>
  <si>
    <t>MAINTENANCE &amp; OPERATION OF EQUIPMENT IN CONFINED SPACES</t>
  </si>
  <si>
    <t>ACCESS AND VENTILATION</t>
  </si>
  <si>
    <t>STORAGE OF FLAMMABLE SUBSTANCES</t>
  </si>
  <si>
    <t>LIQUIDS, GASES AND OTHER MATERIALS</t>
  </si>
  <si>
    <t>ELECTRICAL SERVICES - SUPPLY &amp; DISTRIBUTION</t>
  </si>
  <si>
    <t>ADEQUATE PROVISION OF LIGHTING</t>
  </si>
  <si>
    <t>MISCELLANEOUS</t>
  </si>
  <si>
    <t>Sub-element</t>
  </si>
  <si>
    <t>FIXED ELECTRICAL INSTALLATION TESTING</t>
  </si>
  <si>
    <t>Energy Consumption kWh/m2/yr</t>
  </si>
  <si>
    <t>Building Name: Dumyat Leisure Centre</t>
  </si>
  <si>
    <t>Building Use: Leisure</t>
  </si>
  <si>
    <t>Address: Main Street East, Menstrie</t>
  </si>
  <si>
    <t>UPRN: 35014257</t>
  </si>
  <si>
    <t>Date: 10/11/16</t>
  </si>
  <si>
    <t>Building Name:  Dumyat Leisure Centre</t>
  </si>
  <si>
    <t>Address:  Main Street East, Menstrie</t>
  </si>
  <si>
    <t>UPRN:  35014257</t>
  </si>
  <si>
    <t>Replace carpet  year 4, replace vinyl year 10, sand seal timber floor year 5</t>
  </si>
  <si>
    <t>Replace base units year 15</t>
  </si>
  <si>
    <t xml:space="preserve">Recover worn wearing surface to car park </t>
  </si>
  <si>
    <t>Paint handrails year 6</t>
  </si>
  <si>
    <t>No issues noted. No specific published guidance is available regarding to dimensions for this type of property</t>
  </si>
  <si>
    <t>Apart from the partitions, staff reported the building well suited with good amenities.</t>
  </si>
  <si>
    <t>Intruder alarm installed.</t>
  </si>
  <si>
    <t>No guidance for this type of property.</t>
  </si>
  <si>
    <t>Large storage areas to rear of property.</t>
  </si>
  <si>
    <t>See separate DDA report.</t>
  </si>
  <si>
    <t>Integral public car park</t>
  </si>
  <si>
    <t>There is no specific guidance for this type of property and considered suitable for its current use</t>
  </si>
  <si>
    <t>Pleasant modern reception.</t>
  </si>
  <si>
    <t>Multiple seating areas surrounding property.</t>
  </si>
  <si>
    <t>Staff reported no issues with the ventilation system.</t>
  </si>
  <si>
    <t>Clean and tidy throughout.</t>
  </si>
  <si>
    <t>Adjacent to local bus routes.</t>
  </si>
  <si>
    <t>Provide scissor door partitions.</t>
  </si>
  <si>
    <t>The property was built with multi function use in mind, currently used as a gym/library/community meeting/function.</t>
  </si>
  <si>
    <t>Staff reported the building functioned well, apart from the library area needs partitioning off from the remainder of the building, when school sports sessions are held in the gym, as children get distracted and try to use the library.</t>
  </si>
  <si>
    <t>Recover sand carpet path year 20</t>
  </si>
  <si>
    <t>Power assisted doors</t>
  </si>
  <si>
    <t>No issues noted</t>
  </si>
  <si>
    <t>Vision panels to circulation doors</t>
  </si>
  <si>
    <t>High</t>
  </si>
  <si>
    <t>No audio/visual alarm within disabled toilet</t>
  </si>
  <si>
    <t>Fit alarms</t>
  </si>
  <si>
    <t>Medium</t>
  </si>
  <si>
    <t>Good directional emergency lighting</t>
  </si>
  <si>
    <t>Replace existing with single lever mixer tap and install pull chord alarm</t>
  </si>
  <si>
    <t>Low</t>
  </si>
  <si>
    <t>Single parking space provided with poor markings and no posted signage to indicate position within the car park</t>
  </si>
  <si>
    <t>G</t>
  </si>
  <si>
    <t>Replace sanitaryware yr 14</t>
  </si>
  <si>
    <t>Replace LTHW system yr 9</t>
  </si>
  <si>
    <t>Replace distribution yr 14</t>
  </si>
  <si>
    <t>Rewire lighting and power circuits to gym/store area yr 4 &amp; 29. Replace remaining yr 20</t>
  </si>
  <si>
    <t>Replace luminaires to gym /stores area yr 4 &amp; 29. Replace remaining yr 20</t>
  </si>
  <si>
    <t>Replace fire alarm system yr 4 &amp; 29</t>
  </si>
  <si>
    <t>Replace system yr 15</t>
  </si>
  <si>
    <t>Replace CCTV system yr 15</t>
  </si>
  <si>
    <t>Replace boiler control panel yr 4</t>
  </si>
  <si>
    <t>Replace Hamworthy boilers yr 4 &amp; 29 Replace Powermatic air heater yr 4 &amp; 29 Replace Worcester boiler yr 20 Replave vertical calorifier yr 9</t>
  </si>
  <si>
    <t>COSHH Data sheets provided</t>
  </si>
  <si>
    <t>Fixed installation notice on distribution boards indicate tests carried out 2015. No test certificated provided</t>
  </si>
  <si>
    <t>Check pressure/volume rating of Boss expansion vessel</t>
  </si>
  <si>
    <t>Stainless fittings</t>
  </si>
  <si>
    <t>Hall supply and extract system</t>
  </si>
  <si>
    <t>Usage dependant on community bookings.</t>
  </si>
  <si>
    <t>U</t>
  </si>
  <si>
    <t>Look into additional usage for the property, with additional sports usage by local primary schools.</t>
  </si>
  <si>
    <t>Staff reported the heating controls are poor being cold in the winter and too hot in the summer months.</t>
  </si>
  <si>
    <t>Risk assessment carried out 05/06/15 by Cleartech</t>
  </si>
  <si>
    <t>Re mark out the disabled parking space and provide posted signage to indicate position</t>
  </si>
  <si>
    <t>No access issues noted</t>
  </si>
  <si>
    <t>The disabled toilet facilities do not have single lever mixer taps or have an emergency pull chord alarm fitted</t>
  </si>
  <si>
    <t>Install more efficient hot water heater/Replace fluorescent lighting/Add optimum start heating control/Install cavity wall insulation.  Energy consumption compares favourably with published benchmarks.</t>
  </si>
  <si>
    <t>Current Rating: G</t>
  </si>
  <si>
    <t>Investigate heating controls and amend to suit the properties needs.</t>
  </si>
  <si>
    <t>Current Rating: A</t>
  </si>
  <si>
    <t>Current Rating: U</t>
  </si>
  <si>
    <t>Mon and Wed open 9.00 - 21.00, Tue, Thur, Fri 1.00 - 21.00 Sat 9.30 - 12.00 with ad hoc opening if additional bookings are taken. Staff reported the premises can be under utilized at times dependant on community use.</t>
  </si>
  <si>
    <t>Survey carried out 28/04/02</t>
  </si>
  <si>
    <t>Fire risk assessment dated August 2012 in need of review</t>
  </si>
  <si>
    <t>Anticipated Maintenance items.</t>
  </si>
  <si>
    <t>Maintenance contingency over element life</t>
  </si>
  <si>
    <t>(£)</t>
  </si>
  <si>
    <t>Slipped/damaged slate/tile etc.</t>
  </si>
  <si>
    <t>Replacement damaged/split sections of pipework and rainwater goods</t>
  </si>
  <si>
    <t>Pointing/spall repair of brickwork and stone.</t>
  </si>
  <si>
    <t>Ramps and access handrails</t>
  </si>
  <si>
    <t>Scuffs/collision damage of plasterwork and frame.</t>
  </si>
  <si>
    <t xml:space="preserve"> line marking, minor repairs.</t>
  </si>
  <si>
    <t>Minor defects, split flags/uneven edge kerbs etc.</t>
  </si>
  <si>
    <t>Pointing/spall repair of external walls.</t>
  </si>
  <si>
    <t>GIA</t>
  </si>
  <si>
    <t>Clackmannanshire Council -  Statutory Documentation/Risk assessments</t>
  </si>
  <si>
    <t>EPC Benchmark for new build</t>
  </si>
  <si>
    <t>CIBSE Energy benchmark</t>
  </si>
  <si>
    <t>EPC certificate Improvements</t>
  </si>
  <si>
    <t>Actual/Benchmark comparison</t>
  </si>
  <si>
    <t>Paint timber doors year 6 (See decorations for costs)</t>
  </si>
  <si>
    <t>Replace rotten timber cills and glazing beads to windows, replace windows year 30</t>
  </si>
  <si>
    <t>Decorate toilet area year 1 and remaining year 6, paint handrails year 6, paint soffit and facias year 6</t>
  </si>
  <si>
    <t>Paint soffit and facias, year 6 (See decorations for costs)</t>
  </si>
  <si>
    <t>Flaunching, leadwork, pointing etc. (N/A</t>
  </si>
  <si>
    <t>No obvious internal/ external safety glazing noted. Include in general health and Safety risk assessment.</t>
  </si>
  <si>
    <t>Replace gym axial extract fan and local extracts yr 4</t>
  </si>
  <si>
    <t>No flammable gases/liquids noted.</t>
  </si>
  <si>
    <t>Percentage Score: 77.5</t>
  </si>
  <si>
    <t>Current Rating: 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</si>
</sst>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quot;£&quot;#,##0"/>
    <numFmt numFmtId="165" formatCode="&quot;£&quot;#,##0.00"/>
  </numFmts>
  <fonts count="24" x14ac:knownFonts="1">
    <font>
      <sz val="11"/>
      <color theme="1"/>
      <name val="Calibri"/>
      <family val="2"/>
      <scheme val="minor"/>
    </font>
    <font>
      <b/>
      <u/>
      <sz val="12"/>
      <color indexed="8"/>
      <name val="Century Gothic"/>
      <family val="2"/>
    </font>
    <font>
      <sz val="12"/>
      <color indexed="8"/>
      <name val="Century Gothic"/>
      <family val="2"/>
    </font>
    <font>
      <b/>
      <sz val="12"/>
      <color indexed="8"/>
      <name val="Century Gothic"/>
      <family val="2"/>
    </font>
    <font>
      <sz val="12"/>
      <name val="Century Gothic"/>
      <family val="2"/>
    </font>
    <font>
      <sz val="14"/>
      <color indexed="8"/>
      <name val="Century Gothic"/>
      <family val="2"/>
    </font>
    <font>
      <sz val="10"/>
      <color indexed="63"/>
      <name val="Tahoma"/>
      <family val="2"/>
    </font>
    <font>
      <b/>
      <sz val="14"/>
      <color indexed="8"/>
      <name val="Century Gothic"/>
      <family val="2"/>
    </font>
    <font>
      <b/>
      <sz val="12"/>
      <color indexed="10"/>
      <name val="Century Gothic"/>
      <family val="2"/>
    </font>
    <font>
      <sz val="12"/>
      <color indexed="10"/>
      <name val="Century Gothic"/>
      <family val="2"/>
    </font>
    <font>
      <b/>
      <sz val="18"/>
      <color theme="1"/>
      <name val="Century Gothic"/>
      <family val="2"/>
    </font>
    <font>
      <sz val="12"/>
      <color theme="1"/>
      <name val="Century Gothic"/>
      <family val="2"/>
    </font>
    <font>
      <b/>
      <sz val="12"/>
      <color theme="1"/>
      <name val="Century Gothic"/>
      <family val="2"/>
    </font>
    <font>
      <sz val="14"/>
      <name val="Century Gothic"/>
      <family val="2"/>
    </font>
    <font>
      <sz val="10"/>
      <name val="Century Gothic"/>
      <family val="2"/>
    </font>
    <font>
      <sz val="12"/>
      <color rgb="FF0000FF"/>
      <name val="Century Gothic"/>
      <family val="2"/>
    </font>
    <font>
      <b/>
      <sz val="14"/>
      <name val="Century Gothic"/>
      <family val="2"/>
    </font>
    <font>
      <b/>
      <sz val="14"/>
      <color rgb="FF0000FF"/>
      <name val="Century Gothic"/>
      <family val="2"/>
    </font>
    <font>
      <sz val="12"/>
      <color indexed="12"/>
      <name val="Century Gothic"/>
      <family val="2"/>
    </font>
    <font>
      <b/>
      <sz val="11"/>
      <color theme="1"/>
      <name val="Century Gothic"/>
      <family val="2"/>
    </font>
    <font>
      <b/>
      <sz val="12"/>
      <name val="Century Gothic"/>
      <family val="2"/>
    </font>
    <font>
      <b/>
      <sz val="12"/>
      <color rgb="FF0000FF"/>
      <name val="Century Gothic"/>
      <family val="2"/>
    </font>
    <font>
      <sz val="12"/>
      <color theme="1"/>
      <name val="Calibri"/>
      <family val="2"/>
      <scheme val="minor"/>
    </font>
    <font>
      <b/>
      <sz val="12"/>
      <color indexed="12"/>
      <name val="Century Gothic"/>
      <family val="2"/>
    </font>
  </fonts>
  <fills count="21">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rgb="FFCCFFFF"/>
        <bgColor indexed="64"/>
      </patternFill>
    </fill>
    <fill>
      <patternFill patternType="solid">
        <fgColor indexed="27"/>
        <bgColor indexed="64"/>
      </patternFill>
    </fill>
    <fill>
      <patternFill patternType="solid">
        <fgColor theme="0" tint="-0.24994659260841701"/>
        <bgColor indexed="64"/>
      </patternFill>
    </fill>
    <fill>
      <patternFill patternType="solid">
        <fgColor indexed="55"/>
        <bgColor indexed="64"/>
      </patternFill>
    </fill>
    <fill>
      <patternFill patternType="solid">
        <fgColor theme="8" tint="0.79998168889431442"/>
        <bgColor indexed="64"/>
      </patternFill>
    </fill>
    <fill>
      <patternFill patternType="solid">
        <fgColor theme="0"/>
        <bgColor indexed="64"/>
      </patternFill>
    </fill>
    <fill>
      <patternFill patternType="solid">
        <fgColor rgb="FF00FFFF"/>
        <bgColor rgb="FF000000"/>
      </patternFill>
    </fill>
    <fill>
      <patternFill patternType="solid">
        <fgColor rgb="FFFFFF99"/>
        <bgColor rgb="FF000000"/>
      </patternFill>
    </fill>
    <fill>
      <patternFill patternType="solid">
        <fgColor rgb="FFFFCC99"/>
        <bgColor rgb="FF000000"/>
      </patternFill>
    </fill>
    <fill>
      <patternFill patternType="solid">
        <fgColor rgb="FFCCFFCC"/>
        <bgColor rgb="FF000000"/>
      </patternFill>
    </fill>
    <fill>
      <patternFill patternType="solid">
        <fgColor indexed="15"/>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rgb="FFCCFFFF"/>
        <bgColor rgb="FF000000"/>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5">
    <xf numFmtId="0" fontId="0" fillId="0" borderId="0" xfId="0"/>
    <xf numFmtId="0" fontId="1" fillId="0" borderId="0" xfId="0" applyFont="1" applyAlignment="1">
      <alignment vertical="center"/>
    </xf>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xf>
    <xf numFmtId="0" fontId="2" fillId="0" borderId="1" xfId="0" applyFont="1" applyBorder="1" applyAlignment="1">
      <alignment wrapText="1"/>
    </xf>
    <xf numFmtId="0" fontId="1" fillId="0" borderId="0" xfId="0" applyFont="1"/>
    <xf numFmtId="0" fontId="3" fillId="2" borderId="1" xfId="0" applyFont="1" applyFill="1" applyBorder="1"/>
    <xf numFmtId="0" fontId="3" fillId="2" borderId="1" xfId="0" applyFont="1" applyFill="1" applyBorder="1" applyAlignment="1">
      <alignment horizontal="center"/>
    </xf>
    <xf numFmtId="0" fontId="3" fillId="0" borderId="1" xfId="0" applyFont="1" applyBorder="1"/>
    <xf numFmtId="0" fontId="2" fillId="0" borderId="1" xfId="0" applyFont="1" applyBorder="1"/>
    <xf numFmtId="0" fontId="3" fillId="3" borderId="1" xfId="0" applyFont="1" applyFill="1" applyBorder="1"/>
    <xf numFmtId="0" fontId="3" fillId="3" borderId="1" xfId="0" applyFont="1" applyFill="1" applyBorder="1" applyAlignment="1">
      <alignment horizontal="center"/>
    </xf>
    <xf numFmtId="0" fontId="3" fillId="3" borderId="1" xfId="0" applyFont="1" applyFill="1" applyBorder="1" applyAlignment="1">
      <alignment wrapText="1"/>
    </xf>
    <xf numFmtId="0" fontId="3" fillId="0" borderId="1" xfId="0" applyFont="1" applyBorder="1" applyAlignment="1">
      <alignment wrapText="1"/>
    </xf>
    <xf numFmtId="0" fontId="3" fillId="0" borderId="0" xfId="0" applyFont="1"/>
    <xf numFmtId="0" fontId="3" fillId="0" borderId="0" xfId="0" applyFont="1" applyAlignment="1">
      <alignment horizontal="center"/>
    </xf>
    <xf numFmtId="0" fontId="3" fillId="4" borderId="0" xfId="0" applyFont="1" applyFill="1" applyAlignment="1"/>
    <xf numFmtId="0" fontId="2" fillId="4" borderId="0" xfId="0" applyFont="1" applyFill="1" applyAlignment="1"/>
    <xf numFmtId="0" fontId="2" fillId="0" borderId="0" xfId="0" applyFont="1" applyFill="1" applyAlignment="1"/>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Alignment="1">
      <alignment horizontal="left" wrapText="1"/>
    </xf>
    <xf numFmtId="2" fontId="3" fillId="4" borderId="0" xfId="0" applyNumberFormat="1" applyFont="1" applyFill="1" applyAlignment="1">
      <alignment horizontal="center"/>
    </xf>
    <xf numFmtId="14" fontId="3" fillId="4" borderId="0" xfId="0" applyNumberFormat="1" applyFont="1" applyFill="1" applyAlignment="1">
      <alignment horizontal="center"/>
    </xf>
    <xf numFmtId="0" fontId="0" fillId="4" borderId="0" xfId="0" applyFill="1" applyAlignment="1">
      <alignment horizontal="left"/>
    </xf>
    <xf numFmtId="0" fontId="3" fillId="5" borderId="1" xfId="0" applyFont="1" applyFill="1" applyBorder="1" applyAlignment="1">
      <alignment vertical="center"/>
    </xf>
    <xf numFmtId="0" fontId="3" fillId="5" borderId="1" xfId="0" applyFont="1" applyFill="1" applyBorder="1"/>
    <xf numFmtId="0" fontId="3" fillId="5" borderId="2" xfId="0" applyFont="1" applyFill="1" applyBorder="1"/>
    <xf numFmtId="0" fontId="3" fillId="5" borderId="1" xfId="0" applyFont="1" applyFill="1" applyBorder="1" applyAlignment="1">
      <alignment horizontal="center" vertical="center" wrapText="1"/>
    </xf>
    <xf numFmtId="0" fontId="2"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vertical="center"/>
    </xf>
    <xf numFmtId="164" fontId="2" fillId="0" borderId="1" xfId="0" applyNumberFormat="1" applyFont="1" applyBorder="1" applyAlignment="1">
      <alignment horizontal="right" vertical="center"/>
    </xf>
    <xf numFmtId="0" fontId="4" fillId="0" borderId="0" xfId="0" applyFont="1" applyAlignment="1">
      <alignment wrapText="1"/>
    </xf>
    <xf numFmtId="0" fontId="4" fillId="0" borderId="0" xfId="0" applyFont="1"/>
    <xf numFmtId="0" fontId="2" fillId="0" borderId="1" xfId="0" applyNumberFormat="1" applyFont="1" applyBorder="1" applyAlignment="1">
      <alignment vertical="center" wrapText="1"/>
    </xf>
    <xf numFmtId="0" fontId="4" fillId="0" borderId="1" xfId="0" applyFont="1" applyBorder="1" applyAlignment="1">
      <alignment wrapText="1"/>
    </xf>
    <xf numFmtId="0" fontId="3" fillId="0" borderId="1" xfId="0" applyFont="1" applyBorder="1" applyAlignment="1">
      <alignment horizontal="center" vertical="center"/>
    </xf>
    <xf numFmtId="164" fontId="3" fillId="0" borderId="1" xfId="0" applyNumberFormat="1" applyFont="1" applyBorder="1" applyAlignment="1">
      <alignment horizontal="right" vertical="center"/>
    </xf>
    <xf numFmtId="0" fontId="3" fillId="2" borderId="6" xfId="0" applyFont="1" applyFill="1" applyBorder="1" applyAlignment="1">
      <alignment wrapText="1"/>
    </xf>
    <xf numFmtId="0" fontId="3" fillId="2" borderId="6" xfId="0" applyFont="1" applyFill="1" applyBorder="1" applyAlignment="1">
      <alignment horizontal="center" wrapText="1"/>
    </xf>
    <xf numFmtId="2" fontId="3" fillId="2" borderId="6" xfId="0" applyNumberFormat="1"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wrapText="1"/>
    </xf>
    <xf numFmtId="0" fontId="2" fillId="0" borderId="0" xfId="0" applyFont="1" applyAlignment="1">
      <alignment horizontal="center" wrapText="1"/>
    </xf>
    <xf numFmtId="2" fontId="2" fillId="0" borderId="0" xfId="0" applyNumberFormat="1" applyFont="1" applyAlignment="1">
      <alignment horizontal="center"/>
    </xf>
    <xf numFmtId="0" fontId="2" fillId="0" borderId="0" xfId="0" applyFont="1" applyAlignment="1">
      <alignment horizontal="center"/>
    </xf>
    <xf numFmtId="0" fontId="5" fillId="0" borderId="0" xfId="0" applyFont="1" applyFill="1" applyBorder="1" applyAlignment="1">
      <alignment horizontal="center"/>
    </xf>
    <xf numFmtId="0" fontId="6" fillId="0" borderId="0" xfId="0" applyFont="1" applyAlignment="1">
      <alignment horizontal="left" indent="1"/>
    </xf>
    <xf numFmtId="0" fontId="6" fillId="0" borderId="0" xfId="0" applyFont="1" applyAlignment="1">
      <alignment horizontal="left" indent="2"/>
    </xf>
    <xf numFmtId="0" fontId="7" fillId="3" borderId="8" xfId="0" applyFont="1" applyFill="1" applyBorder="1"/>
    <xf numFmtId="0" fontId="7" fillId="3" borderId="9" xfId="0" applyFont="1" applyFill="1" applyBorder="1"/>
    <xf numFmtId="0" fontId="3" fillId="3" borderId="9" xfId="0" applyFont="1" applyFill="1" applyBorder="1" applyAlignment="1">
      <alignment horizontal="center"/>
    </xf>
    <xf numFmtId="1" fontId="7" fillId="3" borderId="9" xfId="0" applyNumberFormat="1" applyFont="1" applyFill="1" applyBorder="1" applyAlignment="1">
      <alignment horizontal="center"/>
    </xf>
    <xf numFmtId="0" fontId="7" fillId="3" borderId="9" xfId="0" applyFont="1" applyFill="1" applyBorder="1" applyAlignment="1">
      <alignment horizontal="center"/>
    </xf>
    <xf numFmtId="2" fontId="7" fillId="3" borderId="9" xfId="0" applyNumberFormat="1" applyFont="1" applyFill="1" applyBorder="1" applyAlignment="1">
      <alignment horizontal="center"/>
    </xf>
    <xf numFmtId="0" fontId="7" fillId="6" borderId="10"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7" fillId="0" borderId="0" xfId="0" applyFont="1"/>
    <xf numFmtId="0" fontId="8" fillId="0" borderId="0" xfId="0" applyFont="1"/>
    <xf numFmtId="2" fontId="3" fillId="3" borderId="9" xfId="0" applyNumberFormat="1" applyFont="1" applyFill="1" applyBorder="1" applyAlignment="1">
      <alignment horizontal="center"/>
    </xf>
    <xf numFmtId="2" fontId="3" fillId="0" borderId="0" xfId="0" applyNumberFormat="1" applyFont="1" applyAlignment="1">
      <alignment horizontal="center"/>
    </xf>
    <xf numFmtId="2" fontId="2" fillId="3" borderId="9" xfId="0" applyNumberFormat="1" applyFont="1" applyFill="1" applyBorder="1"/>
    <xf numFmtId="0" fontId="9" fillId="0" borderId="0" xfId="0" applyFont="1"/>
    <xf numFmtId="0" fontId="7" fillId="3" borderId="8" xfId="0" applyFont="1" applyFill="1" applyBorder="1" applyAlignment="1">
      <alignment wrapText="1"/>
    </xf>
    <xf numFmtId="0" fontId="3" fillId="0" borderId="0" xfId="0" applyFont="1" applyBorder="1" applyAlignment="1">
      <alignment wrapText="1"/>
    </xf>
    <xf numFmtId="2" fontId="2" fillId="0" borderId="0" xfId="0" applyNumberFormat="1" applyFont="1"/>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wrapText="1"/>
    </xf>
    <xf numFmtId="2"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10" fillId="8" borderId="0" xfId="0" applyFont="1" applyFill="1" applyAlignment="1">
      <alignment vertical="center"/>
    </xf>
    <xf numFmtId="0" fontId="10" fillId="8" borderId="0" xfId="0" applyFont="1" applyFill="1"/>
    <xf numFmtId="0" fontId="10" fillId="0" borderId="0" xfId="0" applyFont="1"/>
    <xf numFmtId="0" fontId="11" fillId="8" borderId="0" xfId="0" applyFont="1" applyFill="1"/>
    <xf numFmtId="0" fontId="11" fillId="0" borderId="0" xfId="0" applyFont="1"/>
    <xf numFmtId="0" fontId="11" fillId="0" borderId="0" xfId="0" applyFont="1" applyAlignment="1">
      <alignment wrapText="1"/>
    </xf>
    <xf numFmtId="0" fontId="12" fillId="0" borderId="1" xfId="0" applyFont="1" applyBorder="1" applyAlignment="1">
      <alignment horizontal="center" vertical="center"/>
    </xf>
    <xf numFmtId="0" fontId="12" fillId="0" borderId="0" xfId="0" applyFont="1"/>
    <xf numFmtId="0" fontId="11" fillId="0" borderId="1" xfId="0" applyFont="1" applyBorder="1" applyAlignment="1">
      <alignment horizontal="center" vertical="center"/>
    </xf>
    <xf numFmtId="0" fontId="12" fillId="8" borderId="0" xfId="0" applyFont="1" applyFill="1" applyAlignment="1">
      <alignment vertical="center"/>
    </xf>
    <xf numFmtId="0" fontId="12" fillId="8" borderId="0" xfId="0" applyFont="1" applyFill="1"/>
    <xf numFmtId="0" fontId="10" fillId="9" borderId="0" xfId="0" applyFont="1" applyFill="1"/>
    <xf numFmtId="0" fontId="11" fillId="9" borderId="0" xfId="0" applyFont="1" applyFill="1"/>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4" fillId="0" borderId="0" xfId="0" applyFont="1" applyFill="1" applyBorder="1"/>
    <xf numFmtId="0" fontId="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14" fillId="0" borderId="0" xfId="0" applyFont="1" applyFill="1" applyBorder="1" applyAlignment="1">
      <alignment wrapText="1"/>
    </xf>
    <xf numFmtId="0" fontId="4" fillId="0" borderId="0" xfId="0" applyFont="1" applyFill="1" applyBorder="1"/>
    <xf numFmtId="0" fontId="16" fillId="0" borderId="1" xfId="0" applyFont="1" applyFill="1" applyBorder="1" applyAlignment="1">
      <alignment horizontal="right"/>
    </xf>
    <xf numFmtId="2" fontId="17" fillId="0" borderId="1" xfId="0" applyNumberFormat="1" applyFont="1" applyFill="1" applyBorder="1" applyAlignment="1">
      <alignment horizontal="center"/>
    </xf>
    <xf numFmtId="2" fontId="17" fillId="0" borderId="0" xfId="0" applyNumberFormat="1" applyFont="1" applyFill="1" applyBorder="1" applyAlignment="1">
      <alignment horizontal="center"/>
    </xf>
    <xf numFmtId="165" fontId="17" fillId="0" borderId="1" xfId="0" applyNumberFormat="1" applyFont="1" applyFill="1" applyBorder="1" applyAlignment="1">
      <alignment horizontal="center"/>
    </xf>
    <xf numFmtId="165" fontId="17" fillId="0" borderId="0" xfId="0" applyNumberFormat="1" applyFont="1" applyFill="1" applyBorder="1" applyAlignment="1">
      <alignment horizontal="center"/>
    </xf>
    <xf numFmtId="0" fontId="4" fillId="14"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8" fontId="4" fillId="0" borderId="1" xfId="0" applyNumberFormat="1" applyFont="1" applyBorder="1" applyAlignment="1">
      <alignment wrapText="1"/>
    </xf>
    <xf numFmtId="0" fontId="4" fillId="0" borderId="1" xfId="0" applyFont="1" applyBorder="1" applyAlignment="1">
      <alignment horizontal="left" vertical="center" wrapText="1"/>
    </xf>
    <xf numFmtId="0" fontId="18" fillId="0" borderId="1" xfId="0" applyFont="1" applyBorder="1" applyAlignment="1">
      <alignment horizontal="center" vertical="center" wrapText="1"/>
    </xf>
    <xf numFmtId="165" fontId="18" fillId="0" borderId="1" xfId="0" applyNumberFormat="1" applyFont="1" applyBorder="1" applyAlignment="1">
      <alignment horizontal="center" vertical="center" wrapText="1"/>
    </xf>
    <xf numFmtId="0" fontId="4" fillId="9" borderId="0" xfId="0" applyFont="1" applyFill="1" applyAlignment="1">
      <alignment wrapText="1"/>
    </xf>
    <xf numFmtId="0" fontId="12" fillId="8" borderId="0" xfId="0" applyFont="1" applyFill="1" applyAlignment="1">
      <alignment horizontal="left" vertical="center"/>
    </xf>
    <xf numFmtId="0" fontId="19" fillId="8" borderId="0" xfId="0" applyFont="1" applyFill="1" applyAlignment="1">
      <alignment vertical="center"/>
    </xf>
    <xf numFmtId="0" fontId="19" fillId="8" borderId="0" xfId="0" applyFont="1" applyFill="1"/>
    <xf numFmtId="0" fontId="12" fillId="9" borderId="0" xfId="0" applyFont="1" applyFill="1"/>
    <xf numFmtId="0" fontId="20" fillId="0" borderId="12" xfId="0" applyFont="1" applyFill="1" applyBorder="1" applyAlignment="1">
      <alignment horizontal="right"/>
    </xf>
    <xf numFmtId="2" fontId="21" fillId="0" borderId="12" xfId="0" applyNumberFormat="1" applyFont="1" applyFill="1" applyBorder="1" applyAlignment="1">
      <alignment horizontal="center"/>
    </xf>
    <xf numFmtId="2" fontId="21" fillId="0" borderId="0" xfId="0" applyNumberFormat="1" applyFont="1" applyFill="1" applyBorder="1" applyAlignment="1">
      <alignment horizontal="center"/>
    </xf>
    <xf numFmtId="0" fontId="20" fillId="0" borderId="1" xfId="0" applyFont="1" applyFill="1" applyBorder="1" applyAlignment="1">
      <alignment horizontal="right"/>
    </xf>
    <xf numFmtId="165" fontId="21" fillId="0" borderId="1" xfId="0" applyNumberFormat="1" applyFont="1" applyFill="1" applyBorder="1" applyAlignment="1">
      <alignment horizontal="center"/>
    </xf>
    <xf numFmtId="165" fontId="21" fillId="0" borderId="0" xfId="0" applyNumberFormat="1" applyFont="1" applyFill="1" applyBorder="1" applyAlignment="1">
      <alignment horizontal="center"/>
    </xf>
    <xf numFmtId="0" fontId="22" fillId="0" borderId="0" xfId="0" applyFont="1"/>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0" borderId="0" xfId="0" applyFont="1" applyFill="1" applyBorder="1" applyAlignment="1">
      <alignment wrapText="1"/>
    </xf>
    <xf numFmtId="2" fontId="21" fillId="0" borderId="1" xfId="0" applyNumberFormat="1" applyFont="1" applyFill="1" applyBorder="1" applyAlignment="1">
      <alignment horizontal="center"/>
    </xf>
    <xf numFmtId="0" fontId="4" fillId="19" borderId="1" xfId="0" applyFont="1" applyFill="1" applyBorder="1" applyAlignment="1">
      <alignment horizontal="center" vertical="center" wrapText="1"/>
    </xf>
    <xf numFmtId="0" fontId="20" fillId="0" borderId="1" xfId="0" applyFont="1" applyBorder="1" applyAlignment="1">
      <alignment horizontal="right"/>
    </xf>
    <xf numFmtId="165" fontId="23" fillId="0" borderId="1" xfId="0" applyNumberFormat="1" applyFont="1" applyBorder="1" applyAlignment="1">
      <alignment horizontal="center"/>
    </xf>
    <xf numFmtId="0" fontId="12" fillId="8" borderId="0" xfId="0" applyFont="1" applyFill="1" applyAlignment="1">
      <alignment horizontal="left" vertical="center"/>
    </xf>
    <xf numFmtId="0" fontId="11" fillId="8" borderId="1" xfId="0" applyFont="1" applyFill="1" applyBorder="1" applyAlignment="1">
      <alignment horizontal="center" vertical="center" wrapText="1"/>
    </xf>
    <xf numFmtId="0" fontId="11" fillId="0" borderId="1" xfId="0" applyFont="1" applyBorder="1" applyAlignment="1">
      <alignment vertical="center" wrapText="1"/>
    </xf>
    <xf numFmtId="0" fontId="12" fillId="8" borderId="0" xfId="0" applyFont="1" applyFill="1" applyAlignment="1">
      <alignment wrapText="1"/>
    </xf>
    <xf numFmtId="0" fontId="11" fillId="8" borderId="0" xfId="0" applyFont="1" applyFill="1" applyAlignment="1">
      <alignment wrapText="1"/>
    </xf>
    <xf numFmtId="0" fontId="11" fillId="8" borderId="1" xfId="0" applyFont="1" applyFill="1" applyBorder="1" applyAlignment="1">
      <alignment vertical="center" wrapText="1"/>
    </xf>
    <xf numFmtId="0" fontId="11" fillId="8" borderId="1" xfId="0" applyFont="1" applyFill="1" applyBorder="1" applyAlignment="1">
      <alignment wrapText="1"/>
    </xf>
    <xf numFmtId="0" fontId="3" fillId="0" borderId="1" xfId="0" applyFont="1" applyBorder="1" applyAlignment="1">
      <alignment horizontal="center" wrapText="1"/>
    </xf>
    <xf numFmtId="0" fontId="4" fillId="0" borderId="1" xfId="0" applyFont="1" applyBorder="1" applyAlignment="1">
      <alignment horizontal="center" vertical="center" wrapText="1"/>
    </xf>
    <xf numFmtId="0" fontId="12" fillId="8" borderId="0" xfId="0" applyFont="1" applyFill="1" applyAlignment="1">
      <alignment horizontal="left" vertical="center"/>
    </xf>
    <xf numFmtId="0" fontId="4" fillId="9"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1" xfId="0" applyFont="1" applyBorder="1" applyAlignment="1">
      <alignment horizontal="center" vertical="center" wrapText="1"/>
    </xf>
    <xf numFmtId="0" fontId="4" fillId="15" borderId="1"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164" fontId="11" fillId="0" borderId="1" xfId="0" applyNumberFormat="1" applyFont="1" applyBorder="1" applyAlignment="1">
      <alignment horizontal="center" vertical="center"/>
    </xf>
    <xf numFmtId="0" fontId="11" fillId="0" borderId="0" xfId="0" applyFont="1" applyAlignment="1">
      <alignment horizontal="center" vertical="center"/>
    </xf>
    <xf numFmtId="164" fontId="1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12" fillId="8" borderId="0" xfId="0" applyFont="1" applyFill="1" applyAlignment="1">
      <alignment horizontal="left" vertical="center"/>
    </xf>
    <xf numFmtId="0" fontId="1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20" borderId="1" xfId="0" applyFont="1" applyFill="1" applyBorder="1" applyAlignment="1">
      <alignment vertical="center" wrapText="1"/>
    </xf>
    <xf numFmtId="164" fontId="2" fillId="0" borderId="1" xfId="0" applyNumberFormat="1" applyFont="1" applyBorder="1"/>
    <xf numFmtId="0" fontId="4" fillId="9" borderId="1" xfId="0" applyFont="1" applyFill="1" applyBorder="1" applyAlignment="1">
      <alignment wrapText="1"/>
    </xf>
    <xf numFmtId="0" fontId="4" fillId="0" borderId="1" xfId="0" applyFont="1" applyBorder="1"/>
    <xf numFmtId="164" fontId="3" fillId="0" borderId="2"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0" fontId="3" fillId="3" borderId="2" xfId="0" applyFont="1" applyFill="1" applyBorder="1" applyAlignment="1"/>
    <xf numFmtId="0" fontId="3" fillId="3" borderId="3" xfId="0" applyFont="1" applyFill="1" applyBorder="1" applyAlignment="1"/>
    <xf numFmtId="0" fontId="3" fillId="3" borderId="1" xfId="0" applyFont="1" applyFill="1" applyBorder="1" applyAlignment="1">
      <alignment wrapText="1"/>
    </xf>
    <xf numFmtId="0" fontId="2" fillId="0" borderId="4" xfId="0" applyFont="1" applyBorder="1" applyAlignment="1">
      <alignment vertical="center"/>
    </xf>
    <xf numFmtId="0" fontId="0" fillId="0" borderId="4" xfId="0" applyBorder="1" applyAlignment="1"/>
    <xf numFmtId="0" fontId="3" fillId="5" borderId="2" xfId="0" applyFont="1" applyFill="1" applyBorder="1" applyAlignment="1">
      <alignment horizontal="center" vertical="center"/>
    </xf>
    <xf numFmtId="0" fontId="0" fillId="0" borderId="3" xfId="0" applyBorder="1" applyAlignment="1"/>
    <xf numFmtId="0" fontId="3" fillId="4" borderId="0" xfId="0" applyFont="1" applyFill="1" applyAlignment="1">
      <alignment horizontal="left"/>
    </xf>
    <xf numFmtId="0" fontId="0" fillId="0" borderId="0" xfId="0" applyAlignment="1"/>
    <xf numFmtId="0" fontId="3" fillId="4" borderId="0" xfId="0" applyFont="1" applyFill="1" applyAlignment="1">
      <alignment horizontal="left"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2" borderId="5" xfId="0" applyFont="1" applyFill="1" applyBorder="1" applyAlignment="1"/>
    <xf numFmtId="0" fontId="7" fillId="3" borderId="8" xfId="0" applyFont="1" applyFill="1" applyBorder="1" applyAlignment="1">
      <alignment wrapText="1"/>
    </xf>
    <xf numFmtId="0" fontId="0" fillId="3" borderId="9" xfId="0" applyFill="1" applyBorder="1" applyAlignment="1"/>
    <xf numFmtId="0" fontId="3" fillId="7" borderId="11" xfId="0" applyFont="1" applyFill="1" applyBorder="1" applyAlignment="1"/>
    <xf numFmtId="0" fontId="3" fillId="0" borderId="2" xfId="0" applyFont="1" applyBorder="1" applyAlignment="1">
      <alignment vertical="center"/>
    </xf>
    <xf numFmtId="0" fontId="3" fillId="3" borderId="2" xfId="0" applyFont="1" applyFill="1" applyBorder="1" applyAlignment="1">
      <alignment vertical="center"/>
    </xf>
    <xf numFmtId="0" fontId="12" fillId="8" borderId="0" xfId="0" applyFont="1" applyFill="1" applyAlignment="1">
      <alignment horizontal="left" vertical="center" wrapText="1"/>
    </xf>
    <xf numFmtId="0" fontId="12" fillId="8" borderId="0" xfId="0" applyFont="1" applyFill="1" applyAlignment="1">
      <alignment horizontal="left" vertical="center"/>
    </xf>
    <xf numFmtId="0" fontId="11" fillId="8"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13" xfId="0" applyFont="1" applyFill="1" applyBorder="1" applyAlignment="1">
      <alignment horizontal="center" vertical="center"/>
    </xf>
    <xf numFmtId="0" fontId="11" fillId="8" borderId="12" xfId="0" applyFont="1" applyFill="1" applyBorder="1" applyAlignment="1">
      <alignment horizontal="center" vertical="center"/>
    </xf>
    <xf numFmtId="0" fontId="3"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3946071</xdr:colOff>
      <xdr:row>0</xdr:row>
      <xdr:rowOff>54428</xdr:rowOff>
    </xdr:from>
    <xdr:to>
      <xdr:col>6</xdr:col>
      <xdr:colOff>649503</xdr:colOff>
      <xdr:row>1</xdr:row>
      <xdr:rowOff>385240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0" y="54428"/>
          <a:ext cx="2513682" cy="711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2952750</xdr:colOff>
      <xdr:row>0</xdr:row>
      <xdr:rowOff>54428</xdr:rowOff>
    </xdr:from>
    <xdr:to>
      <xdr:col>5</xdr:col>
      <xdr:colOff>290275</xdr:colOff>
      <xdr:row>1</xdr:row>
      <xdr:rowOff>385240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04714" y="54428"/>
          <a:ext cx="2513682" cy="711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682625</xdr:colOff>
      <xdr:row>0</xdr:row>
      <xdr:rowOff>95250</xdr:rowOff>
    </xdr:from>
    <xdr:to>
      <xdr:col>5</xdr:col>
      <xdr:colOff>3196307</xdr:colOff>
      <xdr:row>1</xdr:row>
      <xdr:rowOff>426062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1875" y="95250"/>
          <a:ext cx="2513682" cy="7118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1551213</xdr:colOff>
      <xdr:row>0</xdr:row>
      <xdr:rowOff>163287</xdr:rowOff>
    </xdr:from>
    <xdr:to>
      <xdr:col>5</xdr:col>
      <xdr:colOff>608680</xdr:colOff>
      <xdr:row>2</xdr:row>
      <xdr:rowOff>17849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55034" y="163287"/>
          <a:ext cx="2513682" cy="7118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2775857</xdr:colOff>
      <xdr:row>0</xdr:row>
      <xdr:rowOff>95250</xdr:rowOff>
    </xdr:from>
    <xdr:to>
      <xdr:col>5</xdr:col>
      <xdr:colOff>1833325</xdr:colOff>
      <xdr:row>2</xdr:row>
      <xdr:rowOff>31455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4357" y="95250"/>
          <a:ext cx="2513682" cy="7118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1115786</xdr:colOff>
      <xdr:row>0</xdr:row>
      <xdr:rowOff>54429</xdr:rowOff>
    </xdr:from>
    <xdr:to>
      <xdr:col>6</xdr:col>
      <xdr:colOff>1302647</xdr:colOff>
      <xdr:row>1</xdr:row>
      <xdr:rowOff>385241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286" y="54429"/>
          <a:ext cx="2513682" cy="7118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843642</xdr:colOff>
      <xdr:row>0</xdr:row>
      <xdr:rowOff>108857</xdr:rowOff>
    </xdr:from>
    <xdr:to>
      <xdr:col>5</xdr:col>
      <xdr:colOff>3357324</xdr:colOff>
      <xdr:row>1</xdr:row>
      <xdr:rowOff>439669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8356" y="108857"/>
          <a:ext cx="2513682" cy="711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rshall/AppData/Local/Microsoft/Windows/Temporary%20Internet%20Files/Content.Outlook/GC59FEBJ/Conditions%20Summary%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Notes"/>
      <sheetName val="Summary"/>
      <sheetName val="Intermediate Summary"/>
      <sheetName val="Major Element Cost Summary"/>
      <sheetName val="Int - Element Cost Summary"/>
      <sheetName val="ABC"/>
      <sheetName val="ABCCalc1"/>
      <sheetName val="ABCCalc2"/>
      <sheetName val="Alloa SSU"/>
      <sheetName val="ASSUCalc1"/>
      <sheetName val="ASSUCalc2"/>
      <sheetName val="Alva"/>
      <sheetName val="AlvaCalc1"/>
      <sheetName val="AlvaCalc2"/>
      <sheetName val="Banchory"/>
      <sheetName val="BanCalc1"/>
      <sheetName val="BanCalc2"/>
      <sheetName val="Clackmannan"/>
      <sheetName val="Clack.Calc1"/>
      <sheetName val="Clack.Calc2"/>
      <sheetName val="Sheet1"/>
      <sheetName val="Coalsnaughton"/>
      <sheetName val="Coals.Calc1"/>
      <sheetName val="Coals.Calc2"/>
      <sheetName val="Craigbank"/>
      <sheetName val="Craig.Calc1"/>
      <sheetName val="Craig.Calc2"/>
      <sheetName val="DeerparkLochies"/>
      <sheetName val="DPLClac1"/>
      <sheetName val="DPLCalc2"/>
      <sheetName val="Fishcross"/>
      <sheetName val="FishCalc1"/>
      <sheetName val="FishCalc2"/>
      <sheetName val="Menstrie"/>
      <sheetName val="MenCalc1"/>
      <sheetName val="MenCalc2"/>
      <sheetName val="Muckhurt"/>
      <sheetName val="MuckCalc1"/>
      <sheetName val="MuckCalc2"/>
      <sheetName val="ParkNS"/>
      <sheetName val="PNSCalc1"/>
      <sheetName val="PNSCalc2"/>
      <sheetName val="ParkPS"/>
      <sheetName val="PPSCalc1"/>
      <sheetName val="PPSCalc2"/>
      <sheetName val="SauchieNS"/>
      <sheetName val="SNSCalc1"/>
      <sheetName val="SNSCalc2"/>
      <sheetName val="StMungos"/>
      <sheetName val="STMCalc1"/>
      <sheetName val="STMCalc2"/>
      <sheetName val="StSerfsNS"/>
      <sheetName val="STSNSCalc1"/>
      <sheetName val="STSNSCalc2"/>
      <sheetName val="StSerfsPS"/>
      <sheetName val="STSPSCalc1"/>
      <sheetName val="STSPSCalc2"/>
      <sheetName val="Strathdevon"/>
      <sheetName val="STRATHCalc1"/>
      <sheetName val="STRATHCalc2"/>
      <sheetName val="Sunnyside"/>
      <sheetName val="SUNCalc1"/>
      <sheetName val="SUNCalc2"/>
      <sheetName val="Tillicoultry"/>
      <sheetName val="TILCalc1"/>
      <sheetName val="TILCalc2"/>
      <sheetName val="Redwell"/>
      <sheetName val="REDCalc1"/>
      <sheetName val="RedCalc2"/>
    </sheetNames>
    <sheetDataSet>
      <sheetData sheetId="0">
        <row r="14">
          <cell r="C14">
            <v>4</v>
          </cell>
        </row>
        <row r="15">
          <cell r="C15">
            <v>4</v>
          </cell>
        </row>
        <row r="16">
          <cell r="C16">
            <v>1</v>
          </cell>
        </row>
        <row r="17">
          <cell r="C17">
            <v>1</v>
          </cell>
        </row>
        <row r="18">
          <cell r="C18">
            <v>1</v>
          </cell>
        </row>
        <row r="19">
          <cell r="C19">
            <v>2</v>
          </cell>
        </row>
        <row r="20">
          <cell r="C20">
            <v>2</v>
          </cell>
        </row>
        <row r="21">
          <cell r="C21">
            <v>15</v>
          </cell>
        </row>
        <row r="22">
          <cell r="C22">
            <v>1.75</v>
          </cell>
        </row>
        <row r="23">
          <cell r="C23">
            <v>0.5</v>
          </cell>
        </row>
        <row r="24">
          <cell r="C24">
            <v>1.25</v>
          </cell>
        </row>
        <row r="25">
          <cell r="C25">
            <v>1.25</v>
          </cell>
        </row>
        <row r="26">
          <cell r="C26">
            <v>0.25</v>
          </cell>
        </row>
        <row r="27">
          <cell r="C27">
            <v>0</v>
          </cell>
        </row>
        <row r="28">
          <cell r="C28">
            <v>5</v>
          </cell>
        </row>
        <row r="29">
          <cell r="C29">
            <v>2</v>
          </cell>
        </row>
        <row r="31">
          <cell r="C31">
            <v>7.5</v>
          </cell>
        </row>
        <row r="32">
          <cell r="C32">
            <v>3.25</v>
          </cell>
        </row>
        <row r="33">
          <cell r="C33">
            <v>5</v>
          </cell>
        </row>
        <row r="34">
          <cell r="C34">
            <v>2</v>
          </cell>
        </row>
        <row r="35">
          <cell r="C35">
            <v>2</v>
          </cell>
        </row>
        <row r="36">
          <cell r="C36">
            <v>0.25</v>
          </cell>
        </row>
        <row r="38">
          <cell r="C38">
            <v>0.75</v>
          </cell>
        </row>
        <row r="39">
          <cell r="C39">
            <v>0.5</v>
          </cell>
        </row>
        <row r="40">
          <cell r="C40">
            <v>0.5</v>
          </cell>
        </row>
        <row r="41">
          <cell r="C41">
            <v>0.25</v>
          </cell>
        </row>
        <row r="43">
          <cell r="C43">
            <v>2</v>
          </cell>
        </row>
        <row r="44">
          <cell r="C44">
            <v>1</v>
          </cell>
        </row>
        <row r="46">
          <cell r="C46">
            <v>5</v>
          </cell>
        </row>
        <row r="47">
          <cell r="C47">
            <v>4</v>
          </cell>
        </row>
        <row r="48">
          <cell r="C48">
            <v>2</v>
          </cell>
        </row>
        <row r="49">
          <cell r="C49">
            <v>2</v>
          </cell>
        </row>
        <row r="50">
          <cell r="C50">
            <v>2</v>
          </cell>
        </row>
        <row r="51">
          <cell r="C51">
            <v>0</v>
          </cell>
        </row>
        <row r="52">
          <cell r="C52">
            <v>1</v>
          </cell>
        </row>
        <row r="53">
          <cell r="C53">
            <v>0.5</v>
          </cell>
        </row>
        <row r="54">
          <cell r="C54">
            <v>0.5</v>
          </cell>
        </row>
        <row r="55">
          <cell r="C55">
            <v>1.5</v>
          </cell>
        </row>
        <row r="56">
          <cell r="C56">
            <v>0.5</v>
          </cell>
        </row>
        <row r="58">
          <cell r="C58">
            <v>5</v>
          </cell>
        </row>
        <row r="59">
          <cell r="C59">
            <v>4</v>
          </cell>
        </row>
        <row r="60">
          <cell r="C60">
            <v>2</v>
          </cell>
        </row>
        <row r="61">
          <cell r="C61">
            <v>1</v>
          </cell>
        </row>
        <row r="62">
          <cell r="C62">
            <v>0.25</v>
          </cell>
        </row>
        <row r="63">
          <cell r="C63">
            <v>0.25</v>
          </cell>
        </row>
        <row r="64">
          <cell r="C64">
            <v>0.25</v>
          </cell>
        </row>
        <row r="65">
          <cell r="C65">
            <v>0.25</v>
          </cell>
        </row>
        <row r="66">
          <cell r="C66">
            <v>1</v>
          </cell>
        </row>
        <row r="68">
          <cell r="C68">
            <v>9</v>
          </cell>
        </row>
        <row r="70">
          <cell r="C70">
            <v>1.25</v>
          </cell>
        </row>
        <row r="71">
          <cell r="C71">
            <v>0.75</v>
          </cell>
        </row>
        <row r="73">
          <cell r="C73">
            <v>2</v>
          </cell>
        </row>
        <row r="74">
          <cell r="C74">
            <v>2</v>
          </cell>
        </row>
        <row r="75">
          <cell r="C75">
            <v>1.25</v>
          </cell>
        </row>
        <row r="76">
          <cell r="C76">
            <v>0.25</v>
          </cell>
        </row>
        <row r="77">
          <cell r="C77">
            <v>1.5</v>
          </cell>
        </row>
        <row r="78">
          <cell r="C78">
            <v>1</v>
          </cell>
        </row>
        <row r="80">
          <cell r="C80">
            <v>1</v>
          </cell>
        </row>
      </sheetData>
      <sheetData sheetId="1" refreshError="1"/>
      <sheetData sheetId="2" refreshError="1"/>
      <sheetData sheetId="3" refreshError="1"/>
      <sheetData sheetId="4" refreshError="1"/>
      <sheetData sheetId="5">
        <row r="3">
          <cell r="A3" t="str">
            <v>Building Name: ABC Nursery and Kidzone</v>
          </cell>
        </row>
      </sheetData>
      <sheetData sheetId="6">
        <row r="10">
          <cell r="J10" t="str">
            <v>B</v>
          </cell>
        </row>
      </sheetData>
      <sheetData sheetId="7">
        <row r="16">
          <cell r="E16">
            <v>87.75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zoomScale="60" zoomScaleNormal="60" workbookViewId="0">
      <selection activeCell="E8" sqref="E8"/>
    </sheetView>
  </sheetViews>
  <sheetFormatPr defaultRowHeight="17.25" x14ac:dyDescent="0.3"/>
  <cols>
    <col min="1" max="1" width="37.7109375" style="2" customWidth="1"/>
    <col min="2" max="2" width="50.140625" style="2" customWidth="1"/>
    <col min="3" max="3" width="93.28515625" style="2" customWidth="1"/>
    <col min="4" max="4" width="21.28515625" style="2" customWidth="1"/>
    <col min="5" max="256" width="9.140625" style="2"/>
    <col min="257" max="257" width="37.7109375" style="2" customWidth="1"/>
    <col min="258" max="258" width="50.140625" style="2" customWidth="1"/>
    <col min="259" max="259" width="93.28515625" style="2" customWidth="1"/>
    <col min="260" max="260" width="21.28515625" style="2" customWidth="1"/>
    <col min="261" max="512" width="9.140625" style="2"/>
    <col min="513" max="513" width="37.7109375" style="2" customWidth="1"/>
    <col min="514" max="514" width="50.140625" style="2" customWidth="1"/>
    <col min="515" max="515" width="93.28515625" style="2" customWidth="1"/>
    <col min="516" max="516" width="21.28515625" style="2" customWidth="1"/>
    <col min="517" max="768" width="9.140625" style="2"/>
    <col min="769" max="769" width="37.7109375" style="2" customWidth="1"/>
    <col min="770" max="770" width="50.140625" style="2" customWidth="1"/>
    <col min="771" max="771" width="93.28515625" style="2" customWidth="1"/>
    <col min="772" max="772" width="21.28515625" style="2" customWidth="1"/>
    <col min="773" max="1024" width="9.140625" style="2"/>
    <col min="1025" max="1025" width="37.7109375" style="2" customWidth="1"/>
    <col min="1026" max="1026" width="50.140625" style="2" customWidth="1"/>
    <col min="1027" max="1027" width="93.28515625" style="2" customWidth="1"/>
    <col min="1028" max="1028" width="21.28515625" style="2" customWidth="1"/>
    <col min="1029" max="1280" width="9.140625" style="2"/>
    <col min="1281" max="1281" width="37.7109375" style="2" customWidth="1"/>
    <col min="1282" max="1282" width="50.140625" style="2" customWidth="1"/>
    <col min="1283" max="1283" width="93.28515625" style="2" customWidth="1"/>
    <col min="1284" max="1284" width="21.28515625" style="2" customWidth="1"/>
    <col min="1285" max="1536" width="9.140625" style="2"/>
    <col min="1537" max="1537" width="37.7109375" style="2" customWidth="1"/>
    <col min="1538" max="1538" width="50.140625" style="2" customWidth="1"/>
    <col min="1539" max="1539" width="93.28515625" style="2" customWidth="1"/>
    <col min="1540" max="1540" width="21.28515625" style="2" customWidth="1"/>
    <col min="1541" max="1792" width="9.140625" style="2"/>
    <col min="1793" max="1793" width="37.7109375" style="2" customWidth="1"/>
    <col min="1794" max="1794" width="50.140625" style="2" customWidth="1"/>
    <col min="1795" max="1795" width="93.28515625" style="2" customWidth="1"/>
    <col min="1796" max="1796" width="21.28515625" style="2" customWidth="1"/>
    <col min="1797" max="2048" width="9.140625" style="2"/>
    <col min="2049" max="2049" width="37.7109375" style="2" customWidth="1"/>
    <col min="2050" max="2050" width="50.140625" style="2" customWidth="1"/>
    <col min="2051" max="2051" width="93.28515625" style="2" customWidth="1"/>
    <col min="2052" max="2052" width="21.28515625" style="2" customWidth="1"/>
    <col min="2053" max="2304" width="9.140625" style="2"/>
    <col min="2305" max="2305" width="37.7109375" style="2" customWidth="1"/>
    <col min="2306" max="2306" width="50.140625" style="2" customWidth="1"/>
    <col min="2307" max="2307" width="93.28515625" style="2" customWidth="1"/>
    <col min="2308" max="2308" width="21.28515625" style="2" customWidth="1"/>
    <col min="2309" max="2560" width="9.140625" style="2"/>
    <col min="2561" max="2561" width="37.7109375" style="2" customWidth="1"/>
    <col min="2562" max="2562" width="50.140625" style="2" customWidth="1"/>
    <col min="2563" max="2563" width="93.28515625" style="2" customWidth="1"/>
    <col min="2564" max="2564" width="21.28515625" style="2" customWidth="1"/>
    <col min="2565" max="2816" width="9.140625" style="2"/>
    <col min="2817" max="2817" width="37.7109375" style="2" customWidth="1"/>
    <col min="2818" max="2818" width="50.140625" style="2" customWidth="1"/>
    <col min="2819" max="2819" width="93.28515625" style="2" customWidth="1"/>
    <col min="2820" max="2820" width="21.28515625" style="2" customWidth="1"/>
    <col min="2821" max="3072" width="9.140625" style="2"/>
    <col min="3073" max="3073" width="37.7109375" style="2" customWidth="1"/>
    <col min="3074" max="3074" width="50.140625" style="2" customWidth="1"/>
    <col min="3075" max="3075" width="93.28515625" style="2" customWidth="1"/>
    <col min="3076" max="3076" width="21.28515625" style="2" customWidth="1"/>
    <col min="3077" max="3328" width="9.140625" style="2"/>
    <col min="3329" max="3329" width="37.7109375" style="2" customWidth="1"/>
    <col min="3330" max="3330" width="50.140625" style="2" customWidth="1"/>
    <col min="3331" max="3331" width="93.28515625" style="2" customWidth="1"/>
    <col min="3332" max="3332" width="21.28515625" style="2" customWidth="1"/>
    <col min="3333" max="3584" width="9.140625" style="2"/>
    <col min="3585" max="3585" width="37.7109375" style="2" customWidth="1"/>
    <col min="3586" max="3586" width="50.140625" style="2" customWidth="1"/>
    <col min="3587" max="3587" width="93.28515625" style="2" customWidth="1"/>
    <col min="3588" max="3588" width="21.28515625" style="2" customWidth="1"/>
    <col min="3589" max="3840" width="9.140625" style="2"/>
    <col min="3841" max="3841" width="37.7109375" style="2" customWidth="1"/>
    <col min="3842" max="3842" width="50.140625" style="2" customWidth="1"/>
    <col min="3843" max="3843" width="93.28515625" style="2" customWidth="1"/>
    <col min="3844" max="3844" width="21.28515625" style="2" customWidth="1"/>
    <col min="3845" max="4096" width="9.140625" style="2"/>
    <col min="4097" max="4097" width="37.7109375" style="2" customWidth="1"/>
    <col min="4098" max="4098" width="50.140625" style="2" customWidth="1"/>
    <col min="4099" max="4099" width="93.28515625" style="2" customWidth="1"/>
    <col min="4100" max="4100" width="21.28515625" style="2" customWidth="1"/>
    <col min="4101" max="4352" width="9.140625" style="2"/>
    <col min="4353" max="4353" width="37.7109375" style="2" customWidth="1"/>
    <col min="4354" max="4354" width="50.140625" style="2" customWidth="1"/>
    <col min="4355" max="4355" width="93.28515625" style="2" customWidth="1"/>
    <col min="4356" max="4356" width="21.28515625" style="2" customWidth="1"/>
    <col min="4357" max="4608" width="9.140625" style="2"/>
    <col min="4609" max="4609" width="37.7109375" style="2" customWidth="1"/>
    <col min="4610" max="4610" width="50.140625" style="2" customWidth="1"/>
    <col min="4611" max="4611" width="93.28515625" style="2" customWidth="1"/>
    <col min="4612" max="4612" width="21.28515625" style="2" customWidth="1"/>
    <col min="4613" max="4864" width="9.140625" style="2"/>
    <col min="4865" max="4865" width="37.7109375" style="2" customWidth="1"/>
    <col min="4866" max="4866" width="50.140625" style="2" customWidth="1"/>
    <col min="4867" max="4867" width="93.28515625" style="2" customWidth="1"/>
    <col min="4868" max="4868" width="21.28515625" style="2" customWidth="1"/>
    <col min="4869" max="5120" width="9.140625" style="2"/>
    <col min="5121" max="5121" width="37.7109375" style="2" customWidth="1"/>
    <col min="5122" max="5122" width="50.140625" style="2" customWidth="1"/>
    <col min="5123" max="5123" width="93.28515625" style="2" customWidth="1"/>
    <col min="5124" max="5124" width="21.28515625" style="2" customWidth="1"/>
    <col min="5125" max="5376" width="9.140625" style="2"/>
    <col min="5377" max="5377" width="37.7109375" style="2" customWidth="1"/>
    <col min="5378" max="5378" width="50.140625" style="2" customWidth="1"/>
    <col min="5379" max="5379" width="93.28515625" style="2" customWidth="1"/>
    <col min="5380" max="5380" width="21.28515625" style="2" customWidth="1"/>
    <col min="5381" max="5632" width="9.140625" style="2"/>
    <col min="5633" max="5633" width="37.7109375" style="2" customWidth="1"/>
    <col min="5634" max="5634" width="50.140625" style="2" customWidth="1"/>
    <col min="5635" max="5635" width="93.28515625" style="2" customWidth="1"/>
    <col min="5636" max="5636" width="21.28515625" style="2" customWidth="1"/>
    <col min="5637" max="5888" width="9.140625" style="2"/>
    <col min="5889" max="5889" width="37.7109375" style="2" customWidth="1"/>
    <col min="5890" max="5890" width="50.140625" style="2" customWidth="1"/>
    <col min="5891" max="5891" width="93.28515625" style="2" customWidth="1"/>
    <col min="5892" max="5892" width="21.28515625" style="2" customWidth="1"/>
    <col min="5893" max="6144" width="9.140625" style="2"/>
    <col min="6145" max="6145" width="37.7109375" style="2" customWidth="1"/>
    <col min="6146" max="6146" width="50.140625" style="2" customWidth="1"/>
    <col min="6147" max="6147" width="93.28515625" style="2" customWidth="1"/>
    <col min="6148" max="6148" width="21.28515625" style="2" customWidth="1"/>
    <col min="6149" max="6400" width="9.140625" style="2"/>
    <col min="6401" max="6401" width="37.7109375" style="2" customWidth="1"/>
    <col min="6402" max="6402" width="50.140625" style="2" customWidth="1"/>
    <col min="6403" max="6403" width="93.28515625" style="2" customWidth="1"/>
    <col min="6404" max="6404" width="21.28515625" style="2" customWidth="1"/>
    <col min="6405" max="6656" width="9.140625" style="2"/>
    <col min="6657" max="6657" width="37.7109375" style="2" customWidth="1"/>
    <col min="6658" max="6658" width="50.140625" style="2" customWidth="1"/>
    <col min="6659" max="6659" width="93.28515625" style="2" customWidth="1"/>
    <col min="6660" max="6660" width="21.28515625" style="2" customWidth="1"/>
    <col min="6661" max="6912" width="9.140625" style="2"/>
    <col min="6913" max="6913" width="37.7109375" style="2" customWidth="1"/>
    <col min="6914" max="6914" width="50.140625" style="2" customWidth="1"/>
    <col min="6915" max="6915" width="93.28515625" style="2" customWidth="1"/>
    <col min="6916" max="6916" width="21.28515625" style="2" customWidth="1"/>
    <col min="6917" max="7168" width="9.140625" style="2"/>
    <col min="7169" max="7169" width="37.7109375" style="2" customWidth="1"/>
    <col min="7170" max="7170" width="50.140625" style="2" customWidth="1"/>
    <col min="7171" max="7171" width="93.28515625" style="2" customWidth="1"/>
    <col min="7172" max="7172" width="21.28515625" style="2" customWidth="1"/>
    <col min="7173" max="7424" width="9.140625" style="2"/>
    <col min="7425" max="7425" width="37.7109375" style="2" customWidth="1"/>
    <col min="7426" max="7426" width="50.140625" style="2" customWidth="1"/>
    <col min="7427" max="7427" width="93.28515625" style="2" customWidth="1"/>
    <col min="7428" max="7428" width="21.28515625" style="2" customWidth="1"/>
    <col min="7429" max="7680" width="9.140625" style="2"/>
    <col min="7681" max="7681" width="37.7109375" style="2" customWidth="1"/>
    <col min="7682" max="7682" width="50.140625" style="2" customWidth="1"/>
    <col min="7683" max="7683" width="93.28515625" style="2" customWidth="1"/>
    <col min="7684" max="7684" width="21.28515625" style="2" customWidth="1"/>
    <col min="7685" max="7936" width="9.140625" style="2"/>
    <col min="7937" max="7937" width="37.7109375" style="2" customWidth="1"/>
    <col min="7938" max="7938" width="50.140625" style="2" customWidth="1"/>
    <col min="7939" max="7939" width="93.28515625" style="2" customWidth="1"/>
    <col min="7940" max="7940" width="21.28515625" style="2" customWidth="1"/>
    <col min="7941" max="8192" width="9.140625" style="2"/>
    <col min="8193" max="8193" width="37.7109375" style="2" customWidth="1"/>
    <col min="8194" max="8194" width="50.140625" style="2" customWidth="1"/>
    <col min="8195" max="8195" width="93.28515625" style="2" customWidth="1"/>
    <col min="8196" max="8196" width="21.28515625" style="2" customWidth="1"/>
    <col min="8197" max="8448" width="9.140625" style="2"/>
    <col min="8449" max="8449" width="37.7109375" style="2" customWidth="1"/>
    <col min="8450" max="8450" width="50.140625" style="2" customWidth="1"/>
    <col min="8451" max="8451" width="93.28515625" style="2" customWidth="1"/>
    <col min="8452" max="8452" width="21.28515625" style="2" customWidth="1"/>
    <col min="8453" max="8704" width="9.140625" style="2"/>
    <col min="8705" max="8705" width="37.7109375" style="2" customWidth="1"/>
    <col min="8706" max="8706" width="50.140625" style="2" customWidth="1"/>
    <col min="8707" max="8707" width="93.28515625" style="2" customWidth="1"/>
    <col min="8708" max="8708" width="21.28515625" style="2" customWidth="1"/>
    <col min="8709" max="8960" width="9.140625" style="2"/>
    <col min="8961" max="8961" width="37.7109375" style="2" customWidth="1"/>
    <col min="8962" max="8962" width="50.140625" style="2" customWidth="1"/>
    <col min="8963" max="8963" width="93.28515625" style="2" customWidth="1"/>
    <col min="8964" max="8964" width="21.28515625" style="2" customWidth="1"/>
    <col min="8965" max="9216" width="9.140625" style="2"/>
    <col min="9217" max="9217" width="37.7109375" style="2" customWidth="1"/>
    <col min="9218" max="9218" width="50.140625" style="2" customWidth="1"/>
    <col min="9219" max="9219" width="93.28515625" style="2" customWidth="1"/>
    <col min="9220" max="9220" width="21.28515625" style="2" customWidth="1"/>
    <col min="9221" max="9472" width="9.140625" style="2"/>
    <col min="9473" max="9473" width="37.7109375" style="2" customWidth="1"/>
    <col min="9474" max="9474" width="50.140625" style="2" customWidth="1"/>
    <col min="9475" max="9475" width="93.28515625" style="2" customWidth="1"/>
    <col min="9476" max="9476" width="21.28515625" style="2" customWidth="1"/>
    <col min="9477" max="9728" width="9.140625" style="2"/>
    <col min="9729" max="9729" width="37.7109375" style="2" customWidth="1"/>
    <col min="9730" max="9730" width="50.140625" style="2" customWidth="1"/>
    <col min="9731" max="9731" width="93.28515625" style="2" customWidth="1"/>
    <col min="9732" max="9732" width="21.28515625" style="2" customWidth="1"/>
    <col min="9733" max="9984" width="9.140625" style="2"/>
    <col min="9985" max="9985" width="37.7109375" style="2" customWidth="1"/>
    <col min="9986" max="9986" width="50.140625" style="2" customWidth="1"/>
    <col min="9987" max="9987" width="93.28515625" style="2" customWidth="1"/>
    <col min="9988" max="9988" width="21.28515625" style="2" customWidth="1"/>
    <col min="9989" max="10240" width="9.140625" style="2"/>
    <col min="10241" max="10241" width="37.7109375" style="2" customWidth="1"/>
    <col min="10242" max="10242" width="50.140625" style="2" customWidth="1"/>
    <col min="10243" max="10243" width="93.28515625" style="2" customWidth="1"/>
    <col min="10244" max="10244" width="21.28515625" style="2" customWidth="1"/>
    <col min="10245" max="10496" width="9.140625" style="2"/>
    <col min="10497" max="10497" width="37.7109375" style="2" customWidth="1"/>
    <col min="10498" max="10498" width="50.140625" style="2" customWidth="1"/>
    <col min="10499" max="10499" width="93.28515625" style="2" customWidth="1"/>
    <col min="10500" max="10500" width="21.28515625" style="2" customWidth="1"/>
    <col min="10501" max="10752" width="9.140625" style="2"/>
    <col min="10753" max="10753" width="37.7109375" style="2" customWidth="1"/>
    <col min="10754" max="10754" width="50.140625" style="2" customWidth="1"/>
    <col min="10755" max="10755" width="93.28515625" style="2" customWidth="1"/>
    <col min="10756" max="10756" width="21.28515625" style="2" customWidth="1"/>
    <col min="10757" max="11008" width="9.140625" style="2"/>
    <col min="11009" max="11009" width="37.7109375" style="2" customWidth="1"/>
    <col min="11010" max="11010" width="50.140625" style="2" customWidth="1"/>
    <col min="11011" max="11011" width="93.28515625" style="2" customWidth="1"/>
    <col min="11012" max="11012" width="21.28515625" style="2" customWidth="1"/>
    <col min="11013" max="11264" width="9.140625" style="2"/>
    <col min="11265" max="11265" width="37.7109375" style="2" customWidth="1"/>
    <col min="11266" max="11266" width="50.140625" style="2" customWidth="1"/>
    <col min="11267" max="11267" width="93.28515625" style="2" customWidth="1"/>
    <col min="11268" max="11268" width="21.28515625" style="2" customWidth="1"/>
    <col min="11269" max="11520" width="9.140625" style="2"/>
    <col min="11521" max="11521" width="37.7109375" style="2" customWidth="1"/>
    <col min="11522" max="11522" width="50.140625" style="2" customWidth="1"/>
    <col min="11523" max="11523" width="93.28515625" style="2" customWidth="1"/>
    <col min="11524" max="11524" width="21.28515625" style="2" customWidth="1"/>
    <col min="11525" max="11776" width="9.140625" style="2"/>
    <col min="11777" max="11777" width="37.7109375" style="2" customWidth="1"/>
    <col min="11778" max="11778" width="50.140625" style="2" customWidth="1"/>
    <col min="11779" max="11779" width="93.28515625" style="2" customWidth="1"/>
    <col min="11780" max="11780" width="21.28515625" style="2" customWidth="1"/>
    <col min="11781" max="12032" width="9.140625" style="2"/>
    <col min="12033" max="12033" width="37.7109375" style="2" customWidth="1"/>
    <col min="12034" max="12034" width="50.140625" style="2" customWidth="1"/>
    <col min="12035" max="12035" width="93.28515625" style="2" customWidth="1"/>
    <col min="12036" max="12036" width="21.28515625" style="2" customWidth="1"/>
    <col min="12037" max="12288" width="9.140625" style="2"/>
    <col min="12289" max="12289" width="37.7109375" style="2" customWidth="1"/>
    <col min="12290" max="12290" width="50.140625" style="2" customWidth="1"/>
    <col min="12291" max="12291" width="93.28515625" style="2" customWidth="1"/>
    <col min="12292" max="12292" width="21.28515625" style="2" customWidth="1"/>
    <col min="12293" max="12544" width="9.140625" style="2"/>
    <col min="12545" max="12545" width="37.7109375" style="2" customWidth="1"/>
    <col min="12546" max="12546" width="50.140625" style="2" customWidth="1"/>
    <col min="12547" max="12547" width="93.28515625" style="2" customWidth="1"/>
    <col min="12548" max="12548" width="21.28515625" style="2" customWidth="1"/>
    <col min="12549" max="12800" width="9.140625" style="2"/>
    <col min="12801" max="12801" width="37.7109375" style="2" customWidth="1"/>
    <col min="12802" max="12802" width="50.140625" style="2" customWidth="1"/>
    <col min="12803" max="12803" width="93.28515625" style="2" customWidth="1"/>
    <col min="12804" max="12804" width="21.28515625" style="2" customWidth="1"/>
    <col min="12805" max="13056" width="9.140625" style="2"/>
    <col min="13057" max="13057" width="37.7109375" style="2" customWidth="1"/>
    <col min="13058" max="13058" width="50.140625" style="2" customWidth="1"/>
    <col min="13059" max="13059" width="93.28515625" style="2" customWidth="1"/>
    <col min="13060" max="13060" width="21.28515625" style="2" customWidth="1"/>
    <col min="13061" max="13312" width="9.140625" style="2"/>
    <col min="13313" max="13313" width="37.7109375" style="2" customWidth="1"/>
    <col min="13314" max="13314" width="50.140625" style="2" customWidth="1"/>
    <col min="13315" max="13315" width="93.28515625" style="2" customWidth="1"/>
    <col min="13316" max="13316" width="21.28515625" style="2" customWidth="1"/>
    <col min="13317" max="13568" width="9.140625" style="2"/>
    <col min="13569" max="13569" width="37.7109375" style="2" customWidth="1"/>
    <col min="13570" max="13570" width="50.140625" style="2" customWidth="1"/>
    <col min="13571" max="13571" width="93.28515625" style="2" customWidth="1"/>
    <col min="13572" max="13572" width="21.28515625" style="2" customWidth="1"/>
    <col min="13573" max="13824" width="9.140625" style="2"/>
    <col min="13825" max="13825" width="37.7109375" style="2" customWidth="1"/>
    <col min="13826" max="13826" width="50.140625" style="2" customWidth="1"/>
    <col min="13827" max="13827" width="93.28515625" style="2" customWidth="1"/>
    <col min="13828" max="13828" width="21.28515625" style="2" customWidth="1"/>
    <col min="13829" max="14080" width="9.140625" style="2"/>
    <col min="14081" max="14081" width="37.7109375" style="2" customWidth="1"/>
    <col min="14082" max="14082" width="50.140625" style="2" customWidth="1"/>
    <col min="14083" max="14083" width="93.28515625" style="2" customWidth="1"/>
    <col min="14084" max="14084" width="21.28515625" style="2" customWidth="1"/>
    <col min="14085" max="14336" width="9.140625" style="2"/>
    <col min="14337" max="14337" width="37.7109375" style="2" customWidth="1"/>
    <col min="14338" max="14338" width="50.140625" style="2" customWidth="1"/>
    <col min="14339" max="14339" width="93.28515625" style="2" customWidth="1"/>
    <col min="14340" max="14340" width="21.28515625" style="2" customWidth="1"/>
    <col min="14341" max="14592" width="9.140625" style="2"/>
    <col min="14593" max="14593" width="37.7109375" style="2" customWidth="1"/>
    <col min="14594" max="14594" width="50.140625" style="2" customWidth="1"/>
    <col min="14595" max="14595" width="93.28515625" style="2" customWidth="1"/>
    <col min="14596" max="14596" width="21.28515625" style="2" customWidth="1"/>
    <col min="14597" max="14848" width="9.140625" style="2"/>
    <col min="14849" max="14849" width="37.7109375" style="2" customWidth="1"/>
    <col min="14850" max="14850" width="50.140625" style="2" customWidth="1"/>
    <col min="14851" max="14851" width="93.28515625" style="2" customWidth="1"/>
    <col min="14852" max="14852" width="21.28515625" style="2" customWidth="1"/>
    <col min="14853" max="15104" width="9.140625" style="2"/>
    <col min="15105" max="15105" width="37.7109375" style="2" customWidth="1"/>
    <col min="15106" max="15106" width="50.140625" style="2" customWidth="1"/>
    <col min="15107" max="15107" width="93.28515625" style="2" customWidth="1"/>
    <col min="15108" max="15108" width="21.28515625" style="2" customWidth="1"/>
    <col min="15109" max="15360" width="9.140625" style="2"/>
    <col min="15361" max="15361" width="37.7109375" style="2" customWidth="1"/>
    <col min="15362" max="15362" width="50.140625" style="2" customWidth="1"/>
    <col min="15363" max="15363" width="93.28515625" style="2" customWidth="1"/>
    <col min="15364" max="15364" width="21.28515625" style="2" customWidth="1"/>
    <col min="15365" max="15616" width="9.140625" style="2"/>
    <col min="15617" max="15617" width="37.7109375" style="2" customWidth="1"/>
    <col min="15618" max="15618" width="50.140625" style="2" customWidth="1"/>
    <col min="15619" max="15619" width="93.28515625" style="2" customWidth="1"/>
    <col min="15620" max="15620" width="21.28515625" style="2" customWidth="1"/>
    <col min="15621" max="15872" width="9.140625" style="2"/>
    <col min="15873" max="15873" width="37.7109375" style="2" customWidth="1"/>
    <col min="15874" max="15874" width="50.140625" style="2" customWidth="1"/>
    <col min="15875" max="15875" width="93.28515625" style="2" customWidth="1"/>
    <col min="15876" max="15876" width="21.28515625" style="2" customWidth="1"/>
    <col min="15877" max="16128" width="9.140625" style="2"/>
    <col min="16129" max="16129" width="37.7109375" style="2" customWidth="1"/>
    <col min="16130" max="16130" width="50.140625" style="2" customWidth="1"/>
    <col min="16131" max="16131" width="93.28515625" style="2" customWidth="1"/>
    <col min="16132" max="16132" width="21.28515625" style="2" customWidth="1"/>
    <col min="16133" max="16384" width="9.140625" style="2"/>
  </cols>
  <sheetData>
    <row r="1" spans="1:3" ht="34.5" customHeight="1" x14ac:dyDescent="0.3">
      <c r="A1" s="1" t="s">
        <v>0</v>
      </c>
      <c r="B1" s="1"/>
    </row>
    <row r="2" spans="1:3" ht="44.25" customHeight="1" x14ac:dyDescent="0.3">
      <c r="A2" s="3" t="s">
        <v>1</v>
      </c>
      <c r="B2" s="3">
        <v>1</v>
      </c>
      <c r="C2" s="4" t="s">
        <v>2</v>
      </c>
    </row>
    <row r="3" spans="1:3" ht="57.75" customHeight="1" x14ac:dyDescent="0.3">
      <c r="A3" s="3" t="s">
        <v>3</v>
      </c>
      <c r="B3" s="3">
        <v>0.75</v>
      </c>
      <c r="C3" s="4" t="s">
        <v>4</v>
      </c>
    </row>
    <row r="4" spans="1:3" ht="66.75" customHeight="1" x14ac:dyDescent="0.3">
      <c r="A4" s="3" t="s">
        <v>5</v>
      </c>
      <c r="B4" s="3">
        <v>0.5</v>
      </c>
      <c r="C4" s="4" t="s">
        <v>6</v>
      </c>
    </row>
    <row r="5" spans="1:3" ht="66.75" customHeight="1" x14ac:dyDescent="0.3">
      <c r="A5" s="3" t="s">
        <v>7</v>
      </c>
      <c r="B5" s="3">
        <v>0.25</v>
      </c>
      <c r="C5" s="4" t="s">
        <v>8</v>
      </c>
    </row>
    <row r="6" spans="1:3" ht="108" customHeight="1" x14ac:dyDescent="0.3">
      <c r="A6" s="5" t="s">
        <v>9</v>
      </c>
      <c r="B6" s="5"/>
      <c r="C6" s="6" t="s">
        <v>138</v>
      </c>
    </row>
    <row r="7" spans="1:3" ht="34.5" customHeight="1" x14ac:dyDescent="0.3">
      <c r="A7" s="1" t="s">
        <v>10</v>
      </c>
      <c r="B7" s="173" t="s">
        <v>139</v>
      </c>
      <c r="C7" s="174"/>
    </row>
    <row r="8" spans="1:3" ht="50.25" customHeight="1" x14ac:dyDescent="0.3">
      <c r="A8" s="3">
        <v>1</v>
      </c>
      <c r="B8" s="3"/>
      <c r="C8" s="4" t="s">
        <v>11</v>
      </c>
    </row>
    <row r="9" spans="1:3" ht="50.25" customHeight="1" x14ac:dyDescent="0.3">
      <c r="A9" s="3">
        <v>2</v>
      </c>
      <c r="B9" s="3"/>
      <c r="C9" s="4" t="s">
        <v>12</v>
      </c>
    </row>
    <row r="10" spans="1:3" ht="50.25" customHeight="1" x14ac:dyDescent="0.3">
      <c r="A10" s="3">
        <v>3</v>
      </c>
      <c r="B10" s="3"/>
      <c r="C10" s="4" t="s">
        <v>13</v>
      </c>
    </row>
    <row r="12" spans="1:3" x14ac:dyDescent="0.3">
      <c r="A12" s="7" t="s">
        <v>14</v>
      </c>
    </row>
    <row r="13" spans="1:3" x14ac:dyDescent="0.3">
      <c r="A13" s="8" t="s">
        <v>15</v>
      </c>
      <c r="B13" s="8" t="s">
        <v>16</v>
      </c>
      <c r="C13" s="9" t="s">
        <v>17</v>
      </c>
    </row>
    <row r="14" spans="1:3" x14ac:dyDescent="0.3">
      <c r="A14" s="10" t="s">
        <v>18</v>
      </c>
      <c r="B14" s="11" t="s">
        <v>19</v>
      </c>
      <c r="C14" s="5">
        <v>4</v>
      </c>
    </row>
    <row r="15" spans="1:3" x14ac:dyDescent="0.3">
      <c r="A15" s="10" t="s">
        <v>18</v>
      </c>
      <c r="B15" s="11" t="s">
        <v>20</v>
      </c>
      <c r="C15" s="5">
        <v>4</v>
      </c>
    </row>
    <row r="16" spans="1:3" x14ac:dyDescent="0.3">
      <c r="A16" s="10" t="s">
        <v>18</v>
      </c>
      <c r="B16" s="11" t="s">
        <v>21</v>
      </c>
      <c r="C16" s="5">
        <v>1</v>
      </c>
    </row>
    <row r="17" spans="1:3" x14ac:dyDescent="0.3">
      <c r="A17" s="10" t="s">
        <v>18</v>
      </c>
      <c r="B17" s="11" t="s">
        <v>22</v>
      </c>
      <c r="C17" s="5">
        <v>1</v>
      </c>
    </row>
    <row r="18" spans="1:3" x14ac:dyDescent="0.3">
      <c r="A18" s="10" t="s">
        <v>18</v>
      </c>
      <c r="B18" s="11" t="s">
        <v>23</v>
      </c>
      <c r="C18" s="5">
        <v>1</v>
      </c>
    </row>
    <row r="19" spans="1:3" x14ac:dyDescent="0.3">
      <c r="A19" s="10" t="s">
        <v>18</v>
      </c>
      <c r="B19" s="11" t="s">
        <v>24</v>
      </c>
      <c r="C19" s="5">
        <v>2</v>
      </c>
    </row>
    <row r="20" spans="1:3" x14ac:dyDescent="0.3">
      <c r="A20" s="10" t="s">
        <v>18</v>
      </c>
      <c r="B20" s="11" t="s">
        <v>25</v>
      </c>
      <c r="C20" s="5">
        <v>2</v>
      </c>
    </row>
    <row r="21" spans="1:3" x14ac:dyDescent="0.3">
      <c r="A21" s="12" t="s">
        <v>26</v>
      </c>
      <c r="B21" s="12"/>
      <c r="C21" s="13">
        <f>SUM(C14:C20)</f>
        <v>15</v>
      </c>
    </row>
    <row r="22" spans="1:3" x14ac:dyDescent="0.3">
      <c r="A22" s="10" t="s">
        <v>27</v>
      </c>
      <c r="B22" s="11" t="s">
        <v>28</v>
      </c>
      <c r="C22" s="5">
        <v>1.5</v>
      </c>
    </row>
    <row r="23" spans="1:3" x14ac:dyDescent="0.3">
      <c r="A23" s="10" t="s">
        <v>27</v>
      </c>
      <c r="B23" s="11" t="s">
        <v>29</v>
      </c>
      <c r="C23" s="5">
        <v>0.5</v>
      </c>
    </row>
    <row r="24" spans="1:3" x14ac:dyDescent="0.3">
      <c r="A24" s="10" t="s">
        <v>27</v>
      </c>
      <c r="B24" s="11" t="s">
        <v>30</v>
      </c>
      <c r="C24" s="5">
        <v>1</v>
      </c>
    </row>
    <row r="25" spans="1:3" x14ac:dyDescent="0.3">
      <c r="A25" s="10" t="s">
        <v>27</v>
      </c>
      <c r="B25" s="11" t="s">
        <v>31</v>
      </c>
      <c r="C25" s="5">
        <v>1.25</v>
      </c>
    </row>
    <row r="26" spans="1:3" x14ac:dyDescent="0.3">
      <c r="A26" s="10" t="s">
        <v>27</v>
      </c>
      <c r="B26" s="11" t="s">
        <v>32</v>
      </c>
      <c r="C26" s="5">
        <v>0.25</v>
      </c>
    </row>
    <row r="27" spans="1:3" x14ac:dyDescent="0.3">
      <c r="A27" s="10" t="s">
        <v>27</v>
      </c>
      <c r="B27" s="11" t="s">
        <v>126</v>
      </c>
      <c r="C27" s="5">
        <v>0.5</v>
      </c>
    </row>
    <row r="28" spans="1:3" x14ac:dyDescent="0.3">
      <c r="A28" s="12" t="s">
        <v>33</v>
      </c>
      <c r="B28" s="12"/>
      <c r="C28" s="13">
        <f>SUM(C22:C27)</f>
        <v>5</v>
      </c>
    </row>
    <row r="29" spans="1:3" x14ac:dyDescent="0.3">
      <c r="A29" s="10" t="s">
        <v>34</v>
      </c>
      <c r="B29" s="10"/>
      <c r="C29" s="5">
        <v>2</v>
      </c>
    </row>
    <row r="30" spans="1:3" x14ac:dyDescent="0.3">
      <c r="A30" s="12" t="s">
        <v>35</v>
      </c>
      <c r="B30" s="12"/>
      <c r="C30" s="13">
        <f>SUM(C29)</f>
        <v>2</v>
      </c>
    </row>
    <row r="31" spans="1:3" x14ac:dyDescent="0.3">
      <c r="A31" s="10" t="s">
        <v>36</v>
      </c>
      <c r="B31" s="11" t="s">
        <v>37</v>
      </c>
      <c r="C31" s="5">
        <v>7.5</v>
      </c>
    </row>
    <row r="32" spans="1:3" x14ac:dyDescent="0.3">
      <c r="A32" s="10" t="s">
        <v>36</v>
      </c>
      <c r="B32" s="11" t="s">
        <v>38</v>
      </c>
      <c r="C32" s="5">
        <v>3.25</v>
      </c>
    </row>
    <row r="33" spans="1:3" x14ac:dyDescent="0.3">
      <c r="A33" s="10" t="s">
        <v>36</v>
      </c>
      <c r="B33" s="11" t="s">
        <v>39</v>
      </c>
      <c r="C33" s="5">
        <v>5</v>
      </c>
    </row>
    <row r="34" spans="1:3" x14ac:dyDescent="0.3">
      <c r="A34" s="10" t="s">
        <v>36</v>
      </c>
      <c r="B34" s="11" t="s">
        <v>40</v>
      </c>
      <c r="C34" s="5">
        <v>2</v>
      </c>
    </row>
    <row r="35" spans="1:3" x14ac:dyDescent="0.3">
      <c r="A35" s="10" t="s">
        <v>36</v>
      </c>
      <c r="B35" s="11" t="s">
        <v>41</v>
      </c>
      <c r="C35" s="5">
        <v>2</v>
      </c>
    </row>
    <row r="36" spans="1:3" x14ac:dyDescent="0.3">
      <c r="A36" s="10" t="s">
        <v>36</v>
      </c>
      <c r="B36" s="11" t="s">
        <v>32</v>
      </c>
      <c r="C36" s="5">
        <v>0.25</v>
      </c>
    </row>
    <row r="37" spans="1:3" x14ac:dyDescent="0.3">
      <c r="A37" s="170" t="s">
        <v>42</v>
      </c>
      <c r="B37" s="171"/>
      <c r="C37" s="13">
        <f>SUM(C31:C36)</f>
        <v>20</v>
      </c>
    </row>
    <row r="38" spans="1:3" x14ac:dyDescent="0.3">
      <c r="A38" s="10" t="s">
        <v>43</v>
      </c>
      <c r="B38" s="11" t="s">
        <v>44</v>
      </c>
      <c r="C38" s="5">
        <v>0.75</v>
      </c>
    </row>
    <row r="39" spans="1:3" x14ac:dyDescent="0.3">
      <c r="A39" s="10" t="s">
        <v>43</v>
      </c>
      <c r="B39" s="11" t="s">
        <v>45</v>
      </c>
      <c r="C39" s="5">
        <v>0.5</v>
      </c>
    </row>
    <row r="40" spans="1:3" x14ac:dyDescent="0.3">
      <c r="A40" s="10" t="s">
        <v>43</v>
      </c>
      <c r="B40" s="11" t="s">
        <v>46</v>
      </c>
      <c r="C40" s="5">
        <v>0.5</v>
      </c>
    </row>
    <row r="41" spans="1:3" x14ac:dyDescent="0.3">
      <c r="A41" s="10" t="s">
        <v>43</v>
      </c>
      <c r="B41" s="11" t="s">
        <v>32</v>
      </c>
      <c r="C41" s="5">
        <v>0.25</v>
      </c>
    </row>
    <row r="42" spans="1:3" x14ac:dyDescent="0.3">
      <c r="A42" s="12" t="s">
        <v>47</v>
      </c>
      <c r="B42" s="12"/>
      <c r="C42" s="13">
        <f>SUM(C38:C41)</f>
        <v>2</v>
      </c>
    </row>
    <row r="43" spans="1:3" x14ac:dyDescent="0.3">
      <c r="A43" s="10" t="s">
        <v>48</v>
      </c>
      <c r="B43" s="11" t="s">
        <v>49</v>
      </c>
      <c r="C43" s="5">
        <v>2</v>
      </c>
    </row>
    <row r="44" spans="1:3" x14ac:dyDescent="0.3">
      <c r="A44" s="10" t="s">
        <v>48</v>
      </c>
      <c r="B44" s="11" t="s">
        <v>50</v>
      </c>
      <c r="C44" s="5">
        <v>1</v>
      </c>
    </row>
    <row r="45" spans="1:3" x14ac:dyDescent="0.3">
      <c r="A45" s="12" t="s">
        <v>51</v>
      </c>
      <c r="B45" s="12"/>
      <c r="C45" s="13">
        <f>SUM(C43:C44)</f>
        <v>3</v>
      </c>
    </row>
    <row r="46" spans="1:3" ht="32.25" customHeight="1" x14ac:dyDescent="0.3">
      <c r="A46" s="10" t="s">
        <v>52</v>
      </c>
      <c r="B46" s="6" t="s">
        <v>53</v>
      </c>
      <c r="C46" s="5">
        <v>5</v>
      </c>
    </row>
    <row r="47" spans="1:3" x14ac:dyDescent="0.3">
      <c r="A47" s="10" t="s">
        <v>52</v>
      </c>
      <c r="B47" s="6" t="s">
        <v>54</v>
      </c>
      <c r="C47" s="5">
        <v>4</v>
      </c>
    </row>
    <row r="48" spans="1:3" x14ac:dyDescent="0.3">
      <c r="A48" s="10" t="s">
        <v>52</v>
      </c>
      <c r="B48" s="6" t="s">
        <v>55</v>
      </c>
      <c r="C48" s="5">
        <v>2</v>
      </c>
    </row>
    <row r="49" spans="1:3" x14ac:dyDescent="0.3">
      <c r="A49" s="10" t="s">
        <v>52</v>
      </c>
      <c r="B49" s="6" t="s">
        <v>56</v>
      </c>
      <c r="C49" s="5">
        <v>2</v>
      </c>
    </row>
    <row r="50" spans="1:3" ht="18.75" customHeight="1" x14ac:dyDescent="0.3">
      <c r="A50" s="10" t="s">
        <v>52</v>
      </c>
      <c r="B50" s="6" t="s">
        <v>57</v>
      </c>
      <c r="C50" s="5">
        <v>1</v>
      </c>
    </row>
    <row r="51" spans="1:3" ht="17.25" customHeight="1" x14ac:dyDescent="0.3">
      <c r="A51" s="10" t="s">
        <v>52</v>
      </c>
      <c r="B51" s="6" t="s">
        <v>58</v>
      </c>
      <c r="C51" s="5">
        <v>1</v>
      </c>
    </row>
    <row r="52" spans="1:3" x14ac:dyDescent="0.3">
      <c r="A52" s="10" t="s">
        <v>52</v>
      </c>
      <c r="B52" s="6" t="s">
        <v>59</v>
      </c>
      <c r="C52" s="5">
        <v>1</v>
      </c>
    </row>
    <row r="53" spans="1:3" ht="35.25" customHeight="1" x14ac:dyDescent="0.3">
      <c r="A53" s="10" t="s">
        <v>52</v>
      </c>
      <c r="B53" s="6" t="s">
        <v>60</v>
      </c>
      <c r="C53" s="5">
        <v>0.5</v>
      </c>
    </row>
    <row r="54" spans="1:3" x14ac:dyDescent="0.3">
      <c r="A54" s="10" t="s">
        <v>52</v>
      </c>
      <c r="B54" s="6" t="s">
        <v>61</v>
      </c>
      <c r="C54" s="5">
        <v>0.5</v>
      </c>
    </row>
    <row r="55" spans="1:3" ht="21" customHeight="1" x14ac:dyDescent="0.3">
      <c r="A55" s="10" t="s">
        <v>52</v>
      </c>
      <c r="B55" s="6" t="s">
        <v>62</v>
      </c>
      <c r="C55" s="5">
        <v>1.5</v>
      </c>
    </row>
    <row r="56" spans="1:3" ht="33.75" customHeight="1" x14ac:dyDescent="0.3">
      <c r="A56" s="10" t="s">
        <v>52</v>
      </c>
      <c r="B56" s="6" t="s">
        <v>63</v>
      </c>
      <c r="C56" s="5">
        <v>0.5</v>
      </c>
    </row>
    <row r="57" spans="1:3" x14ac:dyDescent="0.3">
      <c r="A57" s="12" t="s">
        <v>64</v>
      </c>
      <c r="B57" s="12"/>
      <c r="C57" s="13">
        <f>SUM(C46:C56)</f>
        <v>19</v>
      </c>
    </row>
    <row r="58" spans="1:3" x14ac:dyDescent="0.3">
      <c r="A58" s="10" t="s">
        <v>65</v>
      </c>
      <c r="B58" s="11" t="s">
        <v>66</v>
      </c>
      <c r="C58" s="5">
        <v>5</v>
      </c>
    </row>
    <row r="59" spans="1:3" x14ac:dyDescent="0.3">
      <c r="A59" s="10" t="s">
        <v>65</v>
      </c>
      <c r="B59" s="11" t="s">
        <v>67</v>
      </c>
      <c r="C59" s="5">
        <v>4</v>
      </c>
    </row>
    <row r="60" spans="1:3" x14ac:dyDescent="0.3">
      <c r="A60" s="10" t="s">
        <v>65</v>
      </c>
      <c r="B60" s="11" t="s">
        <v>68</v>
      </c>
      <c r="C60" s="5">
        <v>2</v>
      </c>
    </row>
    <row r="61" spans="1:3" x14ac:dyDescent="0.3">
      <c r="A61" s="10" t="s">
        <v>65</v>
      </c>
      <c r="B61" s="11" t="s">
        <v>69</v>
      </c>
      <c r="C61" s="5">
        <v>1</v>
      </c>
    </row>
    <row r="62" spans="1:3" x14ac:dyDescent="0.3">
      <c r="A62" s="10" t="s">
        <v>65</v>
      </c>
      <c r="B62" s="11" t="s">
        <v>70</v>
      </c>
      <c r="C62" s="5">
        <v>0.25</v>
      </c>
    </row>
    <row r="63" spans="1:3" x14ac:dyDescent="0.3">
      <c r="A63" s="10" t="s">
        <v>65</v>
      </c>
      <c r="B63" s="11" t="s">
        <v>71</v>
      </c>
      <c r="C63" s="5">
        <v>0.25</v>
      </c>
    </row>
    <row r="64" spans="1:3" x14ac:dyDescent="0.3">
      <c r="A64" s="10" t="s">
        <v>65</v>
      </c>
      <c r="B64" s="11" t="s">
        <v>72</v>
      </c>
      <c r="C64" s="5">
        <v>0.25</v>
      </c>
    </row>
    <row r="65" spans="1:3" x14ac:dyDescent="0.3">
      <c r="A65" s="10" t="s">
        <v>65</v>
      </c>
      <c r="B65" s="11" t="s">
        <v>73</v>
      </c>
      <c r="C65" s="5">
        <v>0.25</v>
      </c>
    </row>
    <row r="66" spans="1:3" x14ac:dyDescent="0.3">
      <c r="A66" s="10" t="s">
        <v>65</v>
      </c>
      <c r="B66" s="11" t="s">
        <v>74</v>
      </c>
      <c r="C66" s="5">
        <v>1</v>
      </c>
    </row>
    <row r="67" spans="1:3" x14ac:dyDescent="0.3">
      <c r="A67" s="12" t="s">
        <v>75</v>
      </c>
      <c r="B67" s="12"/>
      <c r="C67" s="13">
        <f>SUM(C58:C66)</f>
        <v>14</v>
      </c>
    </row>
    <row r="68" spans="1:3" x14ac:dyDescent="0.3">
      <c r="A68" s="10" t="s">
        <v>76</v>
      </c>
      <c r="B68" s="10"/>
      <c r="C68" s="5">
        <v>9</v>
      </c>
    </row>
    <row r="69" spans="1:3" x14ac:dyDescent="0.3">
      <c r="A69" s="12" t="s">
        <v>77</v>
      </c>
      <c r="B69" s="12"/>
      <c r="C69" s="13">
        <f>SUM(C68)</f>
        <v>9</v>
      </c>
    </row>
    <row r="70" spans="1:3" x14ac:dyDescent="0.3">
      <c r="A70" s="10" t="s">
        <v>78</v>
      </c>
      <c r="B70" s="11" t="s">
        <v>79</v>
      </c>
      <c r="C70" s="5">
        <v>1.25</v>
      </c>
    </row>
    <row r="71" spans="1:3" x14ac:dyDescent="0.3">
      <c r="A71" s="10" t="s">
        <v>78</v>
      </c>
      <c r="B71" s="11" t="s">
        <v>80</v>
      </c>
      <c r="C71" s="5">
        <v>0.75</v>
      </c>
    </row>
    <row r="72" spans="1:3" x14ac:dyDescent="0.3">
      <c r="A72" s="172" t="s">
        <v>81</v>
      </c>
      <c r="B72" s="172"/>
      <c r="C72" s="13">
        <f>SUM(C70:C71)</f>
        <v>2</v>
      </c>
    </row>
    <row r="73" spans="1:3" x14ac:dyDescent="0.3">
      <c r="A73" s="10" t="s">
        <v>82</v>
      </c>
      <c r="B73" s="11" t="s">
        <v>83</v>
      </c>
      <c r="C73" s="5">
        <v>2</v>
      </c>
    </row>
    <row r="74" spans="1:3" x14ac:dyDescent="0.3">
      <c r="A74" s="10" t="s">
        <v>82</v>
      </c>
      <c r="B74" s="11" t="s">
        <v>84</v>
      </c>
      <c r="C74" s="5">
        <v>2</v>
      </c>
    </row>
    <row r="75" spans="1:3" x14ac:dyDescent="0.3">
      <c r="A75" s="10" t="s">
        <v>82</v>
      </c>
      <c r="B75" s="11" t="s">
        <v>85</v>
      </c>
      <c r="C75" s="5">
        <v>1.25</v>
      </c>
    </row>
    <row r="76" spans="1:3" x14ac:dyDescent="0.3">
      <c r="A76" s="10" t="s">
        <v>82</v>
      </c>
      <c r="B76" s="11" t="s">
        <v>32</v>
      </c>
      <c r="C76" s="5">
        <v>0.25</v>
      </c>
    </row>
    <row r="77" spans="1:3" x14ac:dyDescent="0.3">
      <c r="A77" s="10" t="s">
        <v>82</v>
      </c>
      <c r="B77" s="11" t="s">
        <v>86</v>
      </c>
      <c r="C77" s="5">
        <v>1.5</v>
      </c>
    </row>
    <row r="78" spans="1:3" x14ac:dyDescent="0.3">
      <c r="A78" s="10" t="s">
        <v>82</v>
      </c>
      <c r="B78" s="11" t="s">
        <v>87</v>
      </c>
      <c r="C78" s="5">
        <v>1</v>
      </c>
    </row>
    <row r="79" spans="1:3" x14ac:dyDescent="0.3">
      <c r="A79" s="14" t="s">
        <v>88</v>
      </c>
      <c r="B79" s="12"/>
      <c r="C79" s="13">
        <f>SUM(C73:C78)</f>
        <v>8</v>
      </c>
    </row>
    <row r="80" spans="1:3" ht="31.5" customHeight="1" x14ac:dyDescent="0.3">
      <c r="A80" s="15" t="s">
        <v>89</v>
      </c>
      <c r="B80" s="15"/>
      <c r="C80" s="5">
        <v>1</v>
      </c>
    </row>
    <row r="81" spans="1:3" x14ac:dyDescent="0.3">
      <c r="A81" s="172" t="s">
        <v>81</v>
      </c>
      <c r="B81" s="172"/>
      <c r="C81" s="13">
        <f>SUM(C80)</f>
        <v>1</v>
      </c>
    </row>
    <row r="82" spans="1:3" x14ac:dyDescent="0.3">
      <c r="A82" s="16" t="s">
        <v>90</v>
      </c>
      <c r="B82" s="16"/>
      <c r="C82" s="17">
        <f>C21+C28+C30+C37+C42+C45+C57+C67+C69+C72+C79+C81</f>
        <v>100</v>
      </c>
    </row>
  </sheetData>
  <mergeCells count="4">
    <mergeCell ref="A37:B37"/>
    <mergeCell ref="A72:B72"/>
    <mergeCell ref="A81:B81"/>
    <mergeCell ref="B7:C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50" zoomScaleNormal="50" workbookViewId="0">
      <selection activeCell="A3" sqref="A3:B3"/>
    </sheetView>
  </sheetViews>
  <sheetFormatPr defaultRowHeight="15.75" x14ac:dyDescent="0.25"/>
  <cols>
    <col min="1" max="1" width="29.85546875" style="125" customWidth="1"/>
    <col min="2" max="2" width="40.28515625" style="125" customWidth="1"/>
    <col min="3" max="3" width="18.42578125" style="125" customWidth="1"/>
    <col min="4" max="4" width="17.42578125" style="125" customWidth="1"/>
    <col min="5" max="5" width="23.5703125" style="125" customWidth="1"/>
    <col min="6" max="6" width="51.85546875" style="125" customWidth="1"/>
    <col min="7" max="7" width="38.42578125" style="125" customWidth="1"/>
    <col min="8" max="8" width="18.42578125" style="125" customWidth="1"/>
    <col min="9" max="16384" width="9.140625" style="125"/>
  </cols>
  <sheetData>
    <row r="1" spans="1:14" s="85" customFormat="1" ht="30" customHeight="1" x14ac:dyDescent="0.2">
      <c r="A1" s="87" t="s">
        <v>143</v>
      </c>
      <c r="B1" s="88"/>
      <c r="C1" s="88"/>
      <c r="D1" s="88"/>
      <c r="E1" s="88"/>
      <c r="F1" s="88"/>
      <c r="G1" s="88"/>
      <c r="H1" s="88"/>
      <c r="I1" s="118"/>
      <c r="J1" s="118"/>
      <c r="K1" s="118"/>
      <c r="L1" s="118"/>
      <c r="M1" s="118"/>
      <c r="N1" s="118"/>
    </row>
    <row r="2" spans="1:14" s="85" customFormat="1" ht="39.75" customHeight="1" x14ac:dyDescent="0.2">
      <c r="A2" s="88"/>
      <c r="B2" s="88"/>
      <c r="C2" s="88"/>
      <c r="D2" s="88"/>
      <c r="E2" s="88"/>
      <c r="F2" s="88"/>
      <c r="G2" s="88"/>
      <c r="H2" s="88"/>
      <c r="I2" s="118"/>
      <c r="J2" s="118"/>
      <c r="K2" s="118"/>
      <c r="L2" s="118"/>
      <c r="M2" s="118"/>
      <c r="N2" s="118"/>
    </row>
    <row r="3" spans="1:14" s="85" customFormat="1" ht="30" customHeight="1" x14ac:dyDescent="0.2">
      <c r="A3" s="189" t="s">
        <v>261</v>
      </c>
      <c r="B3" s="189"/>
      <c r="C3" s="115"/>
      <c r="D3" s="87" t="s">
        <v>141</v>
      </c>
      <c r="E3" s="87"/>
      <c r="F3" s="87" t="s">
        <v>263</v>
      </c>
      <c r="G3" s="87"/>
      <c r="H3" s="88"/>
      <c r="I3" s="118"/>
      <c r="J3" s="118"/>
      <c r="K3" s="118"/>
      <c r="L3" s="118"/>
      <c r="M3" s="118"/>
      <c r="N3" s="118"/>
    </row>
    <row r="4" spans="1:14" s="85" customFormat="1" ht="30" customHeight="1" x14ac:dyDescent="0.2">
      <c r="A4" s="189" t="s">
        <v>257</v>
      </c>
      <c r="B4" s="189"/>
      <c r="C4" s="115"/>
      <c r="D4" s="87" t="s">
        <v>142</v>
      </c>
      <c r="E4" s="87"/>
      <c r="F4" s="87"/>
      <c r="G4" s="87"/>
      <c r="H4" s="88"/>
      <c r="I4" s="118"/>
      <c r="J4" s="118"/>
      <c r="K4" s="118"/>
      <c r="L4" s="118"/>
      <c r="M4" s="118"/>
      <c r="N4" s="118"/>
    </row>
    <row r="5" spans="1:14" s="85" customFormat="1" ht="30" customHeight="1" x14ac:dyDescent="0.2">
      <c r="A5" s="189" t="s">
        <v>262</v>
      </c>
      <c r="B5" s="189"/>
      <c r="C5" s="115"/>
      <c r="D5" s="87" t="s">
        <v>260</v>
      </c>
      <c r="E5" s="87"/>
      <c r="F5" s="88"/>
      <c r="G5" s="88"/>
      <c r="H5" s="88"/>
      <c r="I5" s="118"/>
      <c r="J5" s="118"/>
      <c r="K5" s="118"/>
      <c r="L5" s="118"/>
      <c r="M5" s="118"/>
      <c r="N5" s="118"/>
    </row>
    <row r="6" spans="1:14" s="82" customFormat="1" ht="10.5" customHeight="1" x14ac:dyDescent="0.3">
      <c r="A6" s="81"/>
      <c r="B6" s="81"/>
      <c r="C6" s="81"/>
      <c r="D6" s="81"/>
      <c r="E6" s="81"/>
      <c r="F6" s="81"/>
      <c r="G6" s="81"/>
      <c r="H6" s="81"/>
      <c r="I6" s="90"/>
      <c r="J6" s="90"/>
      <c r="K6" s="90"/>
      <c r="L6" s="90"/>
      <c r="M6" s="90"/>
      <c r="N6" s="90"/>
    </row>
    <row r="8" spans="1:14" s="130" customFormat="1" ht="66" customHeight="1" x14ac:dyDescent="0.3">
      <c r="A8" s="106" t="s">
        <v>144</v>
      </c>
      <c r="B8" s="106" t="s">
        <v>145</v>
      </c>
      <c r="C8" s="127" t="s">
        <v>230</v>
      </c>
      <c r="D8" s="92" t="s">
        <v>231</v>
      </c>
      <c r="E8" s="109" t="s">
        <v>234</v>
      </c>
      <c r="F8" s="107" t="s">
        <v>146</v>
      </c>
      <c r="G8" s="108" t="s">
        <v>147</v>
      </c>
      <c r="H8" s="109" t="s">
        <v>225</v>
      </c>
    </row>
    <row r="9" spans="1:14" s="130" customFormat="1" ht="99" customHeight="1" x14ac:dyDescent="0.3">
      <c r="A9" s="145" t="s">
        <v>193</v>
      </c>
      <c r="B9" s="145" t="s">
        <v>194</v>
      </c>
      <c r="C9" s="112" t="s">
        <v>1</v>
      </c>
      <c r="D9" s="112" t="str">
        <f>IF(C9="A","10",IF(C9="B","8",IF(C9="B(C)","7",IF(C9="C","6",IF(C9="D","3",IF(C9="n",""))))))</f>
        <v>10</v>
      </c>
      <c r="E9" s="148"/>
      <c r="F9" s="111"/>
      <c r="G9" s="111"/>
      <c r="H9" s="113">
        <v>0</v>
      </c>
    </row>
    <row r="10" spans="1:14" s="130" customFormat="1" ht="99" customHeight="1" x14ac:dyDescent="0.3">
      <c r="A10" s="145" t="s">
        <v>193</v>
      </c>
      <c r="B10" s="145" t="s">
        <v>195</v>
      </c>
      <c r="C10" s="112" t="s">
        <v>3</v>
      </c>
      <c r="D10" s="112" t="str">
        <f t="shared" ref="D10:D35" si="0">IF(C10="A","10",IF(C10="B","8",IF(C10="B(C)","7",IF(C10="C","6",IF(C10="D","3",IF(C10="n",""))))))</f>
        <v>8</v>
      </c>
      <c r="E10" s="148" t="s">
        <v>294</v>
      </c>
      <c r="F10" s="111" t="s">
        <v>295</v>
      </c>
      <c r="G10" s="111" t="s">
        <v>317</v>
      </c>
      <c r="H10" s="113">
        <v>730</v>
      </c>
    </row>
    <row r="11" spans="1:14" s="130" customFormat="1" ht="99" customHeight="1" x14ac:dyDescent="0.3">
      <c r="A11" s="145" t="s">
        <v>193</v>
      </c>
      <c r="B11" s="145" t="s">
        <v>196</v>
      </c>
      <c r="C11" s="112" t="s">
        <v>150</v>
      </c>
      <c r="D11" s="112" t="str">
        <f t="shared" si="0"/>
        <v/>
      </c>
      <c r="E11" s="148"/>
      <c r="F11" s="111"/>
      <c r="G11" s="111"/>
      <c r="H11" s="113">
        <v>0</v>
      </c>
    </row>
    <row r="12" spans="1:14" s="130" customFormat="1" ht="99" customHeight="1" x14ac:dyDescent="0.3">
      <c r="A12" s="145" t="s">
        <v>193</v>
      </c>
      <c r="B12" s="145" t="s">
        <v>197</v>
      </c>
      <c r="C12" s="112" t="s">
        <v>150</v>
      </c>
      <c r="D12" s="112" t="str">
        <f t="shared" si="0"/>
        <v/>
      </c>
      <c r="E12" s="148"/>
      <c r="F12" s="111"/>
      <c r="G12" s="111"/>
      <c r="H12" s="113">
        <v>0</v>
      </c>
    </row>
    <row r="13" spans="1:14" s="130" customFormat="1" ht="99" customHeight="1" x14ac:dyDescent="0.3">
      <c r="A13" s="145" t="s">
        <v>198</v>
      </c>
      <c r="B13" s="145" t="s">
        <v>199</v>
      </c>
      <c r="C13" s="112" t="s">
        <v>1</v>
      </c>
      <c r="D13" s="112" t="str">
        <f t="shared" si="0"/>
        <v>10</v>
      </c>
      <c r="E13" s="148"/>
      <c r="F13" s="111"/>
      <c r="G13" s="111"/>
      <c r="H13" s="113">
        <v>0</v>
      </c>
    </row>
    <row r="14" spans="1:14" s="130" customFormat="1" ht="99" customHeight="1" x14ac:dyDescent="0.3">
      <c r="A14" s="145" t="s">
        <v>198</v>
      </c>
      <c r="B14" s="145" t="s">
        <v>200</v>
      </c>
      <c r="C14" s="112" t="s">
        <v>1</v>
      </c>
      <c r="D14" s="112" t="str">
        <f t="shared" si="0"/>
        <v>10</v>
      </c>
      <c r="E14" s="148"/>
      <c r="F14" s="111" t="s">
        <v>285</v>
      </c>
      <c r="G14" s="111"/>
      <c r="H14" s="113">
        <v>0</v>
      </c>
    </row>
    <row r="15" spans="1:14" s="130" customFormat="1" ht="99" customHeight="1" x14ac:dyDescent="0.3">
      <c r="A15" s="145" t="s">
        <v>198</v>
      </c>
      <c r="B15" s="145" t="s">
        <v>201</v>
      </c>
      <c r="C15" s="112" t="s">
        <v>150</v>
      </c>
      <c r="D15" s="112" t="str">
        <f t="shared" si="0"/>
        <v/>
      </c>
      <c r="E15" s="148"/>
      <c r="F15" s="111"/>
      <c r="G15" s="111"/>
      <c r="H15" s="113">
        <v>0</v>
      </c>
    </row>
    <row r="16" spans="1:14" s="130" customFormat="1" ht="99" customHeight="1" x14ac:dyDescent="0.3">
      <c r="A16" s="145" t="s">
        <v>198</v>
      </c>
      <c r="B16" s="145" t="s">
        <v>202</v>
      </c>
      <c r="C16" s="112" t="s">
        <v>1</v>
      </c>
      <c r="D16" s="112" t="str">
        <f t="shared" si="0"/>
        <v>10</v>
      </c>
      <c r="E16" s="148"/>
      <c r="F16" s="111"/>
      <c r="G16" s="111"/>
      <c r="H16" s="113">
        <v>0</v>
      </c>
    </row>
    <row r="17" spans="1:9" s="130" customFormat="1" ht="99" customHeight="1" x14ac:dyDescent="0.3">
      <c r="A17" s="145" t="s">
        <v>198</v>
      </c>
      <c r="B17" s="145" t="s">
        <v>203</v>
      </c>
      <c r="C17" s="112" t="s">
        <v>1</v>
      </c>
      <c r="D17" s="112" t="str">
        <f t="shared" si="0"/>
        <v>10</v>
      </c>
      <c r="E17" s="148"/>
      <c r="F17" s="111"/>
      <c r="G17" s="111"/>
      <c r="H17" s="113">
        <v>0</v>
      </c>
    </row>
    <row r="18" spans="1:9" s="130" customFormat="1" ht="99" customHeight="1" x14ac:dyDescent="0.3">
      <c r="A18" s="145" t="s">
        <v>198</v>
      </c>
      <c r="B18" s="145" t="s">
        <v>204</v>
      </c>
      <c r="C18" s="112" t="s">
        <v>150</v>
      </c>
      <c r="D18" s="112" t="str">
        <f t="shared" si="0"/>
        <v/>
      </c>
      <c r="E18" s="148"/>
      <c r="F18" s="111"/>
      <c r="G18" s="111"/>
      <c r="H18" s="113">
        <v>0</v>
      </c>
    </row>
    <row r="19" spans="1:9" s="100" customFormat="1" ht="99" customHeight="1" x14ac:dyDescent="0.3">
      <c r="A19" s="145" t="s">
        <v>205</v>
      </c>
      <c r="B19" s="145" t="s">
        <v>206</v>
      </c>
      <c r="C19" s="112" t="s">
        <v>1</v>
      </c>
      <c r="D19" s="112" t="str">
        <f t="shared" si="0"/>
        <v>10</v>
      </c>
      <c r="E19" s="148"/>
      <c r="F19" s="111" t="s">
        <v>286</v>
      </c>
      <c r="G19" s="111"/>
      <c r="H19" s="113">
        <v>0</v>
      </c>
      <c r="I19" s="121"/>
    </row>
    <row r="20" spans="1:9" s="100" customFormat="1" ht="99" customHeight="1" x14ac:dyDescent="0.3">
      <c r="A20" s="145" t="s">
        <v>205</v>
      </c>
      <c r="B20" s="145" t="s">
        <v>207</v>
      </c>
      <c r="C20" s="112" t="s">
        <v>150</v>
      </c>
      <c r="D20" s="112" t="str">
        <f t="shared" si="0"/>
        <v/>
      </c>
      <c r="E20" s="148"/>
      <c r="F20" s="111"/>
      <c r="G20" s="111"/>
      <c r="H20" s="113">
        <v>0</v>
      </c>
      <c r="I20" s="124"/>
    </row>
    <row r="21" spans="1:9" ht="99" customHeight="1" x14ac:dyDescent="0.25">
      <c r="A21" s="145" t="s">
        <v>205</v>
      </c>
      <c r="B21" s="145" t="s">
        <v>208</v>
      </c>
      <c r="C21" s="112" t="s">
        <v>150</v>
      </c>
      <c r="D21" s="112" t="str">
        <f t="shared" si="0"/>
        <v/>
      </c>
      <c r="E21" s="148"/>
      <c r="F21" s="111"/>
      <c r="G21" s="111"/>
      <c r="H21" s="113">
        <v>0</v>
      </c>
    </row>
    <row r="22" spans="1:9" ht="99" customHeight="1" x14ac:dyDescent="0.25">
      <c r="A22" s="145" t="s">
        <v>205</v>
      </c>
      <c r="B22" s="145" t="s">
        <v>209</v>
      </c>
      <c r="C22" s="112" t="s">
        <v>150</v>
      </c>
      <c r="D22" s="112" t="str">
        <f t="shared" si="0"/>
        <v/>
      </c>
      <c r="E22" s="148"/>
      <c r="F22" s="111"/>
      <c r="G22" s="111"/>
      <c r="H22" s="113">
        <v>0</v>
      </c>
    </row>
    <row r="23" spans="1:9" ht="99" customHeight="1" x14ac:dyDescent="0.25">
      <c r="A23" s="145" t="s">
        <v>205</v>
      </c>
      <c r="B23" s="145" t="s">
        <v>210</v>
      </c>
      <c r="C23" s="112" t="s">
        <v>1</v>
      </c>
      <c r="D23" s="112" t="str">
        <f t="shared" si="0"/>
        <v>10</v>
      </c>
      <c r="E23" s="148"/>
      <c r="F23" s="111" t="s">
        <v>287</v>
      </c>
      <c r="G23" s="111"/>
      <c r="H23" s="113">
        <v>0</v>
      </c>
    </row>
    <row r="24" spans="1:9" ht="99" customHeight="1" x14ac:dyDescent="0.25">
      <c r="A24" s="145" t="s">
        <v>211</v>
      </c>
      <c r="B24" s="145" t="s">
        <v>212</v>
      </c>
      <c r="C24" s="112" t="s">
        <v>1</v>
      </c>
      <c r="D24" s="112" t="str">
        <f t="shared" si="0"/>
        <v>10</v>
      </c>
      <c r="E24" s="148"/>
      <c r="F24" s="111"/>
      <c r="G24" s="111"/>
      <c r="H24" s="113">
        <v>0</v>
      </c>
    </row>
    <row r="25" spans="1:9" ht="99" customHeight="1" x14ac:dyDescent="0.25">
      <c r="A25" s="145" t="s">
        <v>211</v>
      </c>
      <c r="B25" s="145" t="s">
        <v>213</v>
      </c>
      <c r="C25" s="112" t="s">
        <v>1</v>
      </c>
      <c r="D25" s="112" t="str">
        <f t="shared" si="0"/>
        <v>10</v>
      </c>
      <c r="E25" s="148"/>
      <c r="F25" s="111" t="s">
        <v>318</v>
      </c>
      <c r="G25" s="111"/>
      <c r="H25" s="113">
        <v>0</v>
      </c>
    </row>
    <row r="26" spans="1:9" ht="99" customHeight="1" x14ac:dyDescent="0.25">
      <c r="A26" s="145" t="s">
        <v>211</v>
      </c>
      <c r="B26" s="145" t="s">
        <v>214</v>
      </c>
      <c r="C26" s="112" t="s">
        <v>1</v>
      </c>
      <c r="D26" s="112" t="str">
        <f t="shared" si="0"/>
        <v>10</v>
      </c>
      <c r="E26" s="148"/>
      <c r="F26" s="111"/>
      <c r="G26" s="111"/>
      <c r="H26" s="113">
        <v>0</v>
      </c>
    </row>
    <row r="27" spans="1:9" ht="99" customHeight="1" x14ac:dyDescent="0.25">
      <c r="A27" s="145" t="s">
        <v>211</v>
      </c>
      <c r="B27" s="145" t="s">
        <v>215</v>
      </c>
      <c r="C27" s="112" t="s">
        <v>5</v>
      </c>
      <c r="D27" s="112" t="str">
        <f t="shared" si="0"/>
        <v>6</v>
      </c>
      <c r="E27" s="148" t="s">
        <v>288</v>
      </c>
      <c r="F27" s="111" t="s">
        <v>289</v>
      </c>
      <c r="G27" s="111" t="s">
        <v>290</v>
      </c>
      <c r="H27" s="113">
        <v>600</v>
      </c>
    </row>
    <row r="28" spans="1:9" ht="99" customHeight="1" x14ac:dyDescent="0.25">
      <c r="A28" s="145" t="s">
        <v>211</v>
      </c>
      <c r="B28" s="145" t="s">
        <v>216</v>
      </c>
      <c r="C28" s="112" t="s">
        <v>1</v>
      </c>
      <c r="D28" s="112" t="str">
        <f t="shared" si="0"/>
        <v>10</v>
      </c>
      <c r="E28" s="148"/>
      <c r="F28" s="111" t="s">
        <v>286</v>
      </c>
      <c r="G28" s="111"/>
      <c r="H28" s="113">
        <v>0</v>
      </c>
    </row>
    <row r="29" spans="1:9" ht="99" customHeight="1" x14ac:dyDescent="0.25">
      <c r="A29" s="145" t="s">
        <v>211</v>
      </c>
      <c r="B29" s="145" t="s">
        <v>217</v>
      </c>
      <c r="C29" s="112" t="s">
        <v>1</v>
      </c>
      <c r="D29" s="112" t="str">
        <f t="shared" si="0"/>
        <v>10</v>
      </c>
      <c r="E29" s="148"/>
      <c r="F29" s="111"/>
      <c r="G29" s="111"/>
      <c r="H29" s="113">
        <v>0</v>
      </c>
    </row>
    <row r="30" spans="1:9" ht="99" customHeight="1" x14ac:dyDescent="0.25">
      <c r="A30" s="145" t="s">
        <v>211</v>
      </c>
      <c r="B30" s="145" t="s">
        <v>218</v>
      </c>
      <c r="C30" s="112" t="s">
        <v>1</v>
      </c>
      <c r="D30" s="112" t="str">
        <f t="shared" si="0"/>
        <v>10</v>
      </c>
      <c r="E30" s="148"/>
      <c r="F30" s="111"/>
      <c r="G30" s="111"/>
      <c r="H30" s="113">
        <v>0</v>
      </c>
    </row>
    <row r="31" spans="1:9" ht="99" customHeight="1" x14ac:dyDescent="0.25">
      <c r="A31" s="145" t="s">
        <v>219</v>
      </c>
      <c r="B31" s="145" t="s">
        <v>220</v>
      </c>
      <c r="C31" s="112" t="s">
        <v>5</v>
      </c>
      <c r="D31" s="112" t="str">
        <f t="shared" si="0"/>
        <v>6</v>
      </c>
      <c r="E31" s="148" t="s">
        <v>291</v>
      </c>
      <c r="F31" s="111" t="s">
        <v>319</v>
      </c>
      <c r="G31" s="111" t="s">
        <v>293</v>
      </c>
      <c r="H31" s="113">
        <v>700</v>
      </c>
    </row>
    <row r="32" spans="1:9" ht="99" customHeight="1" x14ac:dyDescent="0.25">
      <c r="A32" s="145" t="s">
        <v>219</v>
      </c>
      <c r="B32" s="145" t="s">
        <v>221</v>
      </c>
      <c r="C32" s="112" t="s">
        <v>1</v>
      </c>
      <c r="D32" s="112" t="str">
        <f t="shared" si="0"/>
        <v>10</v>
      </c>
      <c r="E32" s="148"/>
      <c r="F32" s="111"/>
      <c r="G32" s="111"/>
      <c r="H32" s="113">
        <v>0</v>
      </c>
    </row>
    <row r="33" spans="1:8" ht="99" customHeight="1" x14ac:dyDescent="0.25">
      <c r="A33" s="145" t="s">
        <v>222</v>
      </c>
      <c r="B33" s="145" t="s">
        <v>216</v>
      </c>
      <c r="C33" s="112" t="s">
        <v>1</v>
      </c>
      <c r="D33" s="112" t="str">
        <f t="shared" si="0"/>
        <v>10</v>
      </c>
      <c r="E33" s="148"/>
      <c r="F33" s="111" t="s">
        <v>286</v>
      </c>
      <c r="G33" s="111"/>
      <c r="H33" s="113">
        <v>0</v>
      </c>
    </row>
    <row r="34" spans="1:8" ht="99" customHeight="1" x14ac:dyDescent="0.25">
      <c r="A34" s="145" t="s">
        <v>222</v>
      </c>
      <c r="B34" s="145" t="s">
        <v>223</v>
      </c>
      <c r="C34" s="112" t="s">
        <v>150</v>
      </c>
      <c r="D34" s="112" t="str">
        <f t="shared" si="0"/>
        <v/>
      </c>
      <c r="E34" s="148"/>
      <c r="F34" s="111" t="s">
        <v>292</v>
      </c>
      <c r="G34" s="111"/>
      <c r="H34" s="113">
        <v>0</v>
      </c>
    </row>
    <row r="35" spans="1:8" ht="99" customHeight="1" x14ac:dyDescent="0.25">
      <c r="A35" s="145" t="s">
        <v>222</v>
      </c>
      <c r="B35" s="145" t="s">
        <v>224</v>
      </c>
      <c r="C35" s="112" t="s">
        <v>1</v>
      </c>
      <c r="D35" s="112" t="str">
        <f t="shared" si="0"/>
        <v>10</v>
      </c>
      <c r="E35" s="148"/>
      <c r="F35" s="111"/>
      <c r="G35" s="111"/>
      <c r="H35" s="113">
        <v>0</v>
      </c>
    </row>
    <row r="36" spans="1:8" ht="17.25" x14ac:dyDescent="0.3">
      <c r="A36" s="36"/>
      <c r="B36" s="36"/>
      <c r="C36" s="36"/>
      <c r="D36" s="36"/>
      <c r="E36" s="36"/>
      <c r="F36" s="36"/>
      <c r="G36" s="36"/>
      <c r="H36" s="36"/>
    </row>
    <row r="37" spans="1:8" ht="17.25" x14ac:dyDescent="0.3">
      <c r="A37" s="36"/>
      <c r="B37" s="36"/>
      <c r="C37" s="36"/>
      <c r="D37" s="36"/>
      <c r="E37" s="36"/>
      <c r="F37" s="36"/>
      <c r="G37" s="133" t="s">
        <v>136</v>
      </c>
      <c r="H37" s="134">
        <f>SUM(H9:H36)</f>
        <v>2030</v>
      </c>
    </row>
  </sheetData>
  <mergeCells count="3">
    <mergeCell ref="A3:B3"/>
    <mergeCell ref="A4:B4"/>
    <mergeCell ref="A5:B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zoomScale="50" zoomScaleNormal="50" workbookViewId="0">
      <selection activeCell="D4" sqref="D4"/>
    </sheetView>
  </sheetViews>
  <sheetFormatPr defaultRowHeight="17.25" x14ac:dyDescent="0.3"/>
  <cols>
    <col min="1" max="1" width="39.42578125" style="2" customWidth="1"/>
    <col min="2" max="2" width="58.140625" style="2" customWidth="1"/>
    <col min="3" max="3" width="21.85546875" style="2" customWidth="1"/>
    <col min="4" max="4" width="60.7109375" style="2" customWidth="1"/>
    <col min="5" max="5" width="10.7109375" style="2" customWidth="1"/>
    <col min="6" max="6" width="15.5703125" style="2" customWidth="1"/>
    <col min="7" max="7" width="14.5703125" style="2" customWidth="1"/>
    <col min="8" max="8" width="12.7109375" style="2" customWidth="1"/>
    <col min="9" max="9" width="12.85546875" style="2" customWidth="1"/>
    <col min="10" max="11" width="12.7109375" style="2" customWidth="1"/>
    <col min="12" max="12" width="12.5703125" style="2" customWidth="1"/>
    <col min="13" max="13" width="10.85546875" style="2" customWidth="1"/>
    <col min="14" max="14" width="11" style="2" customWidth="1"/>
    <col min="15" max="15" width="13.7109375" style="2" customWidth="1"/>
    <col min="16" max="16" width="11" style="2" customWidth="1"/>
    <col min="17" max="17" width="11.7109375" style="2" customWidth="1"/>
    <col min="18" max="18" width="10.7109375" style="2" customWidth="1"/>
    <col min="19" max="21" width="13.7109375" style="2" customWidth="1"/>
    <col min="22" max="23" width="10.5703125" style="2" customWidth="1"/>
    <col min="24" max="24" width="10.42578125" style="2" customWidth="1"/>
    <col min="25" max="25" width="12.85546875" style="2" customWidth="1"/>
    <col min="26" max="26" width="14.5703125" style="2" customWidth="1"/>
    <col min="27" max="32" width="9.140625" style="2"/>
    <col min="33" max="33" width="12.42578125" style="2" customWidth="1"/>
    <col min="34" max="34" width="9.140625" style="2"/>
    <col min="35" max="35" width="13.28515625" style="2" customWidth="1"/>
    <col min="36" max="36" width="16" style="2" customWidth="1"/>
    <col min="37" max="37" width="37.140625" style="2" customWidth="1"/>
    <col min="38" max="38" width="27.28515625" style="2" customWidth="1"/>
    <col min="39" max="255" width="9.140625" style="2"/>
    <col min="256" max="256" width="39.42578125" style="2" customWidth="1"/>
    <col min="257" max="257" width="58.140625" style="2" customWidth="1"/>
    <col min="258" max="258" width="19.5703125" style="2" customWidth="1"/>
    <col min="259" max="259" width="60.7109375" style="2" customWidth="1"/>
    <col min="260" max="260" width="10.7109375" style="2" customWidth="1"/>
    <col min="261" max="261" width="12.7109375" style="2" bestFit="1" customWidth="1"/>
    <col min="262" max="262" width="14.5703125" style="2" customWidth="1"/>
    <col min="263" max="263" width="12.7109375" style="2" customWidth="1"/>
    <col min="264" max="264" width="12.85546875" style="2" customWidth="1"/>
    <col min="265" max="266" width="12.7109375" style="2" customWidth="1"/>
    <col min="267" max="511" width="9.140625" style="2"/>
    <col min="512" max="512" width="39.42578125" style="2" customWidth="1"/>
    <col min="513" max="513" width="58.140625" style="2" customWidth="1"/>
    <col min="514" max="514" width="19.5703125" style="2" customWidth="1"/>
    <col min="515" max="515" width="60.7109375" style="2" customWidth="1"/>
    <col min="516" max="516" width="10.7109375" style="2" customWidth="1"/>
    <col min="517" max="517" width="12.7109375" style="2" bestFit="1" customWidth="1"/>
    <col min="518" max="518" width="14.5703125" style="2" customWidth="1"/>
    <col min="519" max="519" width="12.7109375" style="2" customWidth="1"/>
    <col min="520" max="520" width="12.85546875" style="2" customWidth="1"/>
    <col min="521" max="522" width="12.7109375" style="2" customWidth="1"/>
    <col min="523" max="767" width="9.140625" style="2"/>
    <col min="768" max="768" width="39.42578125" style="2" customWidth="1"/>
    <col min="769" max="769" width="58.140625" style="2" customWidth="1"/>
    <col min="770" max="770" width="19.5703125" style="2" customWidth="1"/>
    <col min="771" max="771" width="60.7109375" style="2" customWidth="1"/>
    <col min="772" max="772" width="10.7109375" style="2" customWidth="1"/>
    <col min="773" max="773" width="12.7109375" style="2" bestFit="1" customWidth="1"/>
    <col min="774" max="774" width="14.5703125" style="2" customWidth="1"/>
    <col min="775" max="775" width="12.7109375" style="2" customWidth="1"/>
    <col min="776" max="776" width="12.85546875" style="2" customWidth="1"/>
    <col min="777" max="778" width="12.7109375" style="2" customWidth="1"/>
    <col min="779" max="1023" width="9.140625" style="2"/>
    <col min="1024" max="1024" width="39.42578125" style="2" customWidth="1"/>
    <col min="1025" max="1025" width="58.140625" style="2" customWidth="1"/>
    <col min="1026" max="1026" width="19.5703125" style="2" customWidth="1"/>
    <col min="1027" max="1027" width="60.7109375" style="2" customWidth="1"/>
    <col min="1028" max="1028" width="10.7109375" style="2" customWidth="1"/>
    <col min="1029" max="1029" width="12.7109375" style="2" bestFit="1" customWidth="1"/>
    <col min="1030" max="1030" width="14.5703125" style="2" customWidth="1"/>
    <col min="1031" max="1031" width="12.7109375" style="2" customWidth="1"/>
    <col min="1032" max="1032" width="12.85546875" style="2" customWidth="1"/>
    <col min="1033" max="1034" width="12.7109375" style="2" customWidth="1"/>
    <col min="1035" max="1279" width="9.140625" style="2"/>
    <col min="1280" max="1280" width="39.42578125" style="2" customWidth="1"/>
    <col min="1281" max="1281" width="58.140625" style="2" customWidth="1"/>
    <col min="1282" max="1282" width="19.5703125" style="2" customWidth="1"/>
    <col min="1283" max="1283" width="60.7109375" style="2" customWidth="1"/>
    <col min="1284" max="1284" width="10.7109375" style="2" customWidth="1"/>
    <col min="1285" max="1285" width="12.7109375" style="2" bestFit="1" customWidth="1"/>
    <col min="1286" max="1286" width="14.5703125" style="2" customWidth="1"/>
    <col min="1287" max="1287" width="12.7109375" style="2" customWidth="1"/>
    <col min="1288" max="1288" width="12.85546875" style="2" customWidth="1"/>
    <col min="1289" max="1290" width="12.7109375" style="2" customWidth="1"/>
    <col min="1291" max="1535" width="9.140625" style="2"/>
    <col min="1536" max="1536" width="39.42578125" style="2" customWidth="1"/>
    <col min="1537" max="1537" width="58.140625" style="2" customWidth="1"/>
    <col min="1538" max="1538" width="19.5703125" style="2" customWidth="1"/>
    <col min="1539" max="1539" width="60.7109375" style="2" customWidth="1"/>
    <col min="1540" max="1540" width="10.7109375" style="2" customWidth="1"/>
    <col min="1541" max="1541" width="12.7109375" style="2" bestFit="1" customWidth="1"/>
    <col min="1542" max="1542" width="14.5703125" style="2" customWidth="1"/>
    <col min="1543" max="1543" width="12.7109375" style="2" customWidth="1"/>
    <col min="1544" max="1544" width="12.85546875" style="2" customWidth="1"/>
    <col min="1545" max="1546" width="12.7109375" style="2" customWidth="1"/>
    <col min="1547" max="1791" width="9.140625" style="2"/>
    <col min="1792" max="1792" width="39.42578125" style="2" customWidth="1"/>
    <col min="1793" max="1793" width="58.140625" style="2" customWidth="1"/>
    <col min="1794" max="1794" width="19.5703125" style="2" customWidth="1"/>
    <col min="1795" max="1795" width="60.7109375" style="2" customWidth="1"/>
    <col min="1796" max="1796" width="10.7109375" style="2" customWidth="1"/>
    <col min="1797" max="1797" width="12.7109375" style="2" bestFit="1" customWidth="1"/>
    <col min="1798" max="1798" width="14.5703125" style="2" customWidth="1"/>
    <col min="1799" max="1799" width="12.7109375" style="2" customWidth="1"/>
    <col min="1800" max="1800" width="12.85546875" style="2" customWidth="1"/>
    <col min="1801" max="1802" width="12.7109375" style="2" customWidth="1"/>
    <col min="1803" max="2047" width="9.140625" style="2"/>
    <col min="2048" max="2048" width="39.42578125" style="2" customWidth="1"/>
    <col min="2049" max="2049" width="58.140625" style="2" customWidth="1"/>
    <col min="2050" max="2050" width="19.5703125" style="2" customWidth="1"/>
    <col min="2051" max="2051" width="60.7109375" style="2" customWidth="1"/>
    <col min="2052" max="2052" width="10.7109375" style="2" customWidth="1"/>
    <col min="2053" max="2053" width="12.7109375" style="2" bestFit="1" customWidth="1"/>
    <col min="2054" max="2054" width="14.5703125" style="2" customWidth="1"/>
    <col min="2055" max="2055" width="12.7109375" style="2" customWidth="1"/>
    <col min="2056" max="2056" width="12.85546875" style="2" customWidth="1"/>
    <col min="2057" max="2058" width="12.7109375" style="2" customWidth="1"/>
    <col min="2059" max="2303" width="9.140625" style="2"/>
    <col min="2304" max="2304" width="39.42578125" style="2" customWidth="1"/>
    <col min="2305" max="2305" width="58.140625" style="2" customWidth="1"/>
    <col min="2306" max="2306" width="19.5703125" style="2" customWidth="1"/>
    <col min="2307" max="2307" width="60.7109375" style="2" customWidth="1"/>
    <col min="2308" max="2308" width="10.7109375" style="2" customWidth="1"/>
    <col min="2309" max="2309" width="12.7109375" style="2" bestFit="1" customWidth="1"/>
    <col min="2310" max="2310" width="14.5703125" style="2" customWidth="1"/>
    <col min="2311" max="2311" width="12.7109375" style="2" customWidth="1"/>
    <col min="2312" max="2312" width="12.85546875" style="2" customWidth="1"/>
    <col min="2313" max="2314" width="12.7109375" style="2" customWidth="1"/>
    <col min="2315" max="2559" width="9.140625" style="2"/>
    <col min="2560" max="2560" width="39.42578125" style="2" customWidth="1"/>
    <col min="2561" max="2561" width="58.140625" style="2" customWidth="1"/>
    <col min="2562" max="2562" width="19.5703125" style="2" customWidth="1"/>
    <col min="2563" max="2563" width="60.7109375" style="2" customWidth="1"/>
    <col min="2564" max="2564" width="10.7109375" style="2" customWidth="1"/>
    <col min="2565" max="2565" width="12.7109375" style="2" bestFit="1" customWidth="1"/>
    <col min="2566" max="2566" width="14.5703125" style="2" customWidth="1"/>
    <col min="2567" max="2567" width="12.7109375" style="2" customWidth="1"/>
    <col min="2568" max="2568" width="12.85546875" style="2" customWidth="1"/>
    <col min="2569" max="2570" width="12.7109375" style="2" customWidth="1"/>
    <col min="2571" max="2815" width="9.140625" style="2"/>
    <col min="2816" max="2816" width="39.42578125" style="2" customWidth="1"/>
    <col min="2817" max="2817" width="58.140625" style="2" customWidth="1"/>
    <col min="2818" max="2818" width="19.5703125" style="2" customWidth="1"/>
    <col min="2819" max="2819" width="60.7109375" style="2" customWidth="1"/>
    <col min="2820" max="2820" width="10.7109375" style="2" customWidth="1"/>
    <col min="2821" max="2821" width="12.7109375" style="2" bestFit="1" customWidth="1"/>
    <col min="2822" max="2822" width="14.5703125" style="2" customWidth="1"/>
    <col min="2823" max="2823" width="12.7109375" style="2" customWidth="1"/>
    <col min="2824" max="2824" width="12.85546875" style="2" customWidth="1"/>
    <col min="2825" max="2826" width="12.7109375" style="2" customWidth="1"/>
    <col min="2827" max="3071" width="9.140625" style="2"/>
    <col min="3072" max="3072" width="39.42578125" style="2" customWidth="1"/>
    <col min="3073" max="3073" width="58.140625" style="2" customWidth="1"/>
    <col min="3074" max="3074" width="19.5703125" style="2" customWidth="1"/>
    <col min="3075" max="3075" width="60.7109375" style="2" customWidth="1"/>
    <col min="3076" max="3076" width="10.7109375" style="2" customWidth="1"/>
    <col min="3077" max="3077" width="12.7109375" style="2" bestFit="1" customWidth="1"/>
    <col min="3078" max="3078" width="14.5703125" style="2" customWidth="1"/>
    <col min="3079" max="3079" width="12.7109375" style="2" customWidth="1"/>
    <col min="3080" max="3080" width="12.85546875" style="2" customWidth="1"/>
    <col min="3081" max="3082" width="12.7109375" style="2" customWidth="1"/>
    <col min="3083" max="3327" width="9.140625" style="2"/>
    <col min="3328" max="3328" width="39.42578125" style="2" customWidth="1"/>
    <col min="3329" max="3329" width="58.140625" style="2" customWidth="1"/>
    <col min="3330" max="3330" width="19.5703125" style="2" customWidth="1"/>
    <col min="3331" max="3331" width="60.7109375" style="2" customWidth="1"/>
    <col min="3332" max="3332" width="10.7109375" style="2" customWidth="1"/>
    <col min="3333" max="3333" width="12.7109375" style="2" bestFit="1" customWidth="1"/>
    <col min="3334" max="3334" width="14.5703125" style="2" customWidth="1"/>
    <col min="3335" max="3335" width="12.7109375" style="2" customWidth="1"/>
    <col min="3336" max="3336" width="12.85546875" style="2" customWidth="1"/>
    <col min="3337" max="3338" width="12.7109375" style="2" customWidth="1"/>
    <col min="3339" max="3583" width="9.140625" style="2"/>
    <col min="3584" max="3584" width="39.42578125" style="2" customWidth="1"/>
    <col min="3585" max="3585" width="58.140625" style="2" customWidth="1"/>
    <col min="3586" max="3586" width="19.5703125" style="2" customWidth="1"/>
    <col min="3587" max="3587" width="60.7109375" style="2" customWidth="1"/>
    <col min="3588" max="3588" width="10.7109375" style="2" customWidth="1"/>
    <col min="3589" max="3589" width="12.7109375" style="2" bestFit="1" customWidth="1"/>
    <col min="3590" max="3590" width="14.5703125" style="2" customWidth="1"/>
    <col min="3591" max="3591" width="12.7109375" style="2" customWidth="1"/>
    <col min="3592" max="3592" width="12.85546875" style="2" customWidth="1"/>
    <col min="3593" max="3594" width="12.7109375" style="2" customWidth="1"/>
    <col min="3595" max="3839" width="9.140625" style="2"/>
    <col min="3840" max="3840" width="39.42578125" style="2" customWidth="1"/>
    <col min="3841" max="3841" width="58.140625" style="2" customWidth="1"/>
    <col min="3842" max="3842" width="19.5703125" style="2" customWidth="1"/>
    <col min="3843" max="3843" width="60.7109375" style="2" customWidth="1"/>
    <col min="3844" max="3844" width="10.7109375" style="2" customWidth="1"/>
    <col min="3845" max="3845" width="12.7109375" style="2" bestFit="1" customWidth="1"/>
    <col min="3846" max="3846" width="14.5703125" style="2" customWidth="1"/>
    <col min="3847" max="3847" width="12.7109375" style="2" customWidth="1"/>
    <col min="3848" max="3848" width="12.85546875" style="2" customWidth="1"/>
    <col min="3849" max="3850" width="12.7109375" style="2" customWidth="1"/>
    <col min="3851" max="4095" width="9.140625" style="2"/>
    <col min="4096" max="4096" width="39.42578125" style="2" customWidth="1"/>
    <col min="4097" max="4097" width="58.140625" style="2" customWidth="1"/>
    <col min="4098" max="4098" width="19.5703125" style="2" customWidth="1"/>
    <col min="4099" max="4099" width="60.7109375" style="2" customWidth="1"/>
    <col min="4100" max="4100" width="10.7109375" style="2" customWidth="1"/>
    <col min="4101" max="4101" width="12.7109375" style="2" bestFit="1" customWidth="1"/>
    <col min="4102" max="4102" width="14.5703125" style="2" customWidth="1"/>
    <col min="4103" max="4103" width="12.7109375" style="2" customWidth="1"/>
    <col min="4104" max="4104" width="12.85546875" style="2" customWidth="1"/>
    <col min="4105" max="4106" width="12.7109375" style="2" customWidth="1"/>
    <col min="4107" max="4351" width="9.140625" style="2"/>
    <col min="4352" max="4352" width="39.42578125" style="2" customWidth="1"/>
    <col min="4353" max="4353" width="58.140625" style="2" customWidth="1"/>
    <col min="4354" max="4354" width="19.5703125" style="2" customWidth="1"/>
    <col min="4355" max="4355" width="60.7109375" style="2" customWidth="1"/>
    <col min="4356" max="4356" width="10.7109375" style="2" customWidth="1"/>
    <col min="4357" max="4357" width="12.7109375" style="2" bestFit="1" customWidth="1"/>
    <col min="4358" max="4358" width="14.5703125" style="2" customWidth="1"/>
    <col min="4359" max="4359" width="12.7109375" style="2" customWidth="1"/>
    <col min="4360" max="4360" width="12.85546875" style="2" customWidth="1"/>
    <col min="4361" max="4362" width="12.7109375" style="2" customWidth="1"/>
    <col min="4363" max="4607" width="9.140625" style="2"/>
    <col min="4608" max="4608" width="39.42578125" style="2" customWidth="1"/>
    <col min="4609" max="4609" width="58.140625" style="2" customWidth="1"/>
    <col min="4610" max="4610" width="19.5703125" style="2" customWidth="1"/>
    <col min="4611" max="4611" width="60.7109375" style="2" customWidth="1"/>
    <col min="4612" max="4612" width="10.7109375" style="2" customWidth="1"/>
    <col min="4613" max="4613" width="12.7109375" style="2" bestFit="1" customWidth="1"/>
    <col min="4614" max="4614" width="14.5703125" style="2" customWidth="1"/>
    <col min="4615" max="4615" width="12.7109375" style="2" customWidth="1"/>
    <col min="4616" max="4616" width="12.85546875" style="2" customWidth="1"/>
    <col min="4617" max="4618" width="12.7109375" style="2" customWidth="1"/>
    <col min="4619" max="4863" width="9.140625" style="2"/>
    <col min="4864" max="4864" width="39.42578125" style="2" customWidth="1"/>
    <col min="4865" max="4865" width="58.140625" style="2" customWidth="1"/>
    <col min="4866" max="4866" width="19.5703125" style="2" customWidth="1"/>
    <col min="4867" max="4867" width="60.7109375" style="2" customWidth="1"/>
    <col min="4868" max="4868" width="10.7109375" style="2" customWidth="1"/>
    <col min="4869" max="4869" width="12.7109375" style="2" bestFit="1" customWidth="1"/>
    <col min="4870" max="4870" width="14.5703125" style="2" customWidth="1"/>
    <col min="4871" max="4871" width="12.7109375" style="2" customWidth="1"/>
    <col min="4872" max="4872" width="12.85546875" style="2" customWidth="1"/>
    <col min="4873" max="4874" width="12.7109375" style="2" customWidth="1"/>
    <col min="4875" max="5119" width="9.140625" style="2"/>
    <col min="5120" max="5120" width="39.42578125" style="2" customWidth="1"/>
    <col min="5121" max="5121" width="58.140625" style="2" customWidth="1"/>
    <col min="5122" max="5122" width="19.5703125" style="2" customWidth="1"/>
    <col min="5123" max="5123" width="60.7109375" style="2" customWidth="1"/>
    <col min="5124" max="5124" width="10.7109375" style="2" customWidth="1"/>
    <col min="5125" max="5125" width="12.7109375" style="2" bestFit="1" customWidth="1"/>
    <col min="5126" max="5126" width="14.5703125" style="2" customWidth="1"/>
    <col min="5127" max="5127" width="12.7109375" style="2" customWidth="1"/>
    <col min="5128" max="5128" width="12.85546875" style="2" customWidth="1"/>
    <col min="5129" max="5130" width="12.7109375" style="2" customWidth="1"/>
    <col min="5131" max="5375" width="9.140625" style="2"/>
    <col min="5376" max="5376" width="39.42578125" style="2" customWidth="1"/>
    <col min="5377" max="5377" width="58.140625" style="2" customWidth="1"/>
    <col min="5378" max="5378" width="19.5703125" style="2" customWidth="1"/>
    <col min="5379" max="5379" width="60.7109375" style="2" customWidth="1"/>
    <col min="5380" max="5380" width="10.7109375" style="2" customWidth="1"/>
    <col min="5381" max="5381" width="12.7109375" style="2" bestFit="1" customWidth="1"/>
    <col min="5382" max="5382" width="14.5703125" style="2" customWidth="1"/>
    <col min="5383" max="5383" width="12.7109375" style="2" customWidth="1"/>
    <col min="5384" max="5384" width="12.85546875" style="2" customWidth="1"/>
    <col min="5385" max="5386" width="12.7109375" style="2" customWidth="1"/>
    <col min="5387" max="5631" width="9.140625" style="2"/>
    <col min="5632" max="5632" width="39.42578125" style="2" customWidth="1"/>
    <col min="5633" max="5633" width="58.140625" style="2" customWidth="1"/>
    <col min="5634" max="5634" width="19.5703125" style="2" customWidth="1"/>
    <col min="5635" max="5635" width="60.7109375" style="2" customWidth="1"/>
    <col min="5636" max="5636" width="10.7109375" style="2" customWidth="1"/>
    <col min="5637" max="5637" width="12.7109375" style="2" bestFit="1" customWidth="1"/>
    <col min="5638" max="5638" width="14.5703125" style="2" customWidth="1"/>
    <col min="5639" max="5639" width="12.7109375" style="2" customWidth="1"/>
    <col min="5640" max="5640" width="12.85546875" style="2" customWidth="1"/>
    <col min="5641" max="5642" width="12.7109375" style="2" customWidth="1"/>
    <col min="5643" max="5887" width="9.140625" style="2"/>
    <col min="5888" max="5888" width="39.42578125" style="2" customWidth="1"/>
    <col min="5889" max="5889" width="58.140625" style="2" customWidth="1"/>
    <col min="5890" max="5890" width="19.5703125" style="2" customWidth="1"/>
    <col min="5891" max="5891" width="60.7109375" style="2" customWidth="1"/>
    <col min="5892" max="5892" width="10.7109375" style="2" customWidth="1"/>
    <col min="5893" max="5893" width="12.7109375" style="2" bestFit="1" customWidth="1"/>
    <col min="5894" max="5894" width="14.5703125" style="2" customWidth="1"/>
    <col min="5895" max="5895" width="12.7109375" style="2" customWidth="1"/>
    <col min="5896" max="5896" width="12.85546875" style="2" customWidth="1"/>
    <col min="5897" max="5898" width="12.7109375" style="2" customWidth="1"/>
    <col min="5899" max="6143" width="9.140625" style="2"/>
    <col min="6144" max="6144" width="39.42578125" style="2" customWidth="1"/>
    <col min="6145" max="6145" width="58.140625" style="2" customWidth="1"/>
    <col min="6146" max="6146" width="19.5703125" style="2" customWidth="1"/>
    <col min="6147" max="6147" width="60.7109375" style="2" customWidth="1"/>
    <col min="6148" max="6148" width="10.7109375" style="2" customWidth="1"/>
    <col min="6149" max="6149" width="12.7109375" style="2" bestFit="1" customWidth="1"/>
    <col min="6150" max="6150" width="14.5703125" style="2" customWidth="1"/>
    <col min="6151" max="6151" width="12.7109375" style="2" customWidth="1"/>
    <col min="6152" max="6152" width="12.85546875" style="2" customWidth="1"/>
    <col min="6153" max="6154" width="12.7109375" style="2" customWidth="1"/>
    <col min="6155" max="6399" width="9.140625" style="2"/>
    <col min="6400" max="6400" width="39.42578125" style="2" customWidth="1"/>
    <col min="6401" max="6401" width="58.140625" style="2" customWidth="1"/>
    <col min="6402" max="6402" width="19.5703125" style="2" customWidth="1"/>
    <col min="6403" max="6403" width="60.7109375" style="2" customWidth="1"/>
    <col min="6404" max="6404" width="10.7109375" style="2" customWidth="1"/>
    <col min="6405" max="6405" width="12.7109375" style="2" bestFit="1" customWidth="1"/>
    <col min="6406" max="6406" width="14.5703125" style="2" customWidth="1"/>
    <col min="6407" max="6407" width="12.7109375" style="2" customWidth="1"/>
    <col min="6408" max="6408" width="12.85546875" style="2" customWidth="1"/>
    <col min="6409" max="6410" width="12.7109375" style="2" customWidth="1"/>
    <col min="6411" max="6655" width="9.140625" style="2"/>
    <col min="6656" max="6656" width="39.42578125" style="2" customWidth="1"/>
    <col min="6657" max="6657" width="58.140625" style="2" customWidth="1"/>
    <col min="6658" max="6658" width="19.5703125" style="2" customWidth="1"/>
    <col min="6659" max="6659" width="60.7109375" style="2" customWidth="1"/>
    <col min="6660" max="6660" width="10.7109375" style="2" customWidth="1"/>
    <col min="6661" max="6661" width="12.7109375" style="2" bestFit="1" customWidth="1"/>
    <col min="6662" max="6662" width="14.5703125" style="2" customWidth="1"/>
    <col min="6663" max="6663" width="12.7109375" style="2" customWidth="1"/>
    <col min="6664" max="6664" width="12.85546875" style="2" customWidth="1"/>
    <col min="6665" max="6666" width="12.7109375" style="2" customWidth="1"/>
    <col min="6667" max="6911" width="9.140625" style="2"/>
    <col min="6912" max="6912" width="39.42578125" style="2" customWidth="1"/>
    <col min="6913" max="6913" width="58.140625" style="2" customWidth="1"/>
    <col min="6914" max="6914" width="19.5703125" style="2" customWidth="1"/>
    <col min="6915" max="6915" width="60.7109375" style="2" customWidth="1"/>
    <col min="6916" max="6916" width="10.7109375" style="2" customWidth="1"/>
    <col min="6917" max="6917" width="12.7109375" style="2" bestFit="1" customWidth="1"/>
    <col min="6918" max="6918" width="14.5703125" style="2" customWidth="1"/>
    <col min="6919" max="6919" width="12.7109375" style="2" customWidth="1"/>
    <col min="6920" max="6920" width="12.85546875" style="2" customWidth="1"/>
    <col min="6921" max="6922" width="12.7109375" style="2" customWidth="1"/>
    <col min="6923" max="7167" width="9.140625" style="2"/>
    <col min="7168" max="7168" width="39.42578125" style="2" customWidth="1"/>
    <col min="7169" max="7169" width="58.140625" style="2" customWidth="1"/>
    <col min="7170" max="7170" width="19.5703125" style="2" customWidth="1"/>
    <col min="7171" max="7171" width="60.7109375" style="2" customWidth="1"/>
    <col min="7172" max="7172" width="10.7109375" style="2" customWidth="1"/>
    <col min="7173" max="7173" width="12.7109375" style="2" bestFit="1" customWidth="1"/>
    <col min="7174" max="7174" width="14.5703125" style="2" customWidth="1"/>
    <col min="7175" max="7175" width="12.7109375" style="2" customWidth="1"/>
    <col min="7176" max="7176" width="12.85546875" style="2" customWidth="1"/>
    <col min="7177" max="7178" width="12.7109375" style="2" customWidth="1"/>
    <col min="7179" max="7423" width="9.140625" style="2"/>
    <col min="7424" max="7424" width="39.42578125" style="2" customWidth="1"/>
    <col min="7425" max="7425" width="58.140625" style="2" customWidth="1"/>
    <col min="7426" max="7426" width="19.5703125" style="2" customWidth="1"/>
    <col min="7427" max="7427" width="60.7109375" style="2" customWidth="1"/>
    <col min="7428" max="7428" width="10.7109375" style="2" customWidth="1"/>
    <col min="7429" max="7429" width="12.7109375" style="2" bestFit="1" customWidth="1"/>
    <col min="7430" max="7430" width="14.5703125" style="2" customWidth="1"/>
    <col min="7431" max="7431" width="12.7109375" style="2" customWidth="1"/>
    <col min="7432" max="7432" width="12.85546875" style="2" customWidth="1"/>
    <col min="7433" max="7434" width="12.7109375" style="2" customWidth="1"/>
    <col min="7435" max="7679" width="9.140625" style="2"/>
    <col min="7680" max="7680" width="39.42578125" style="2" customWidth="1"/>
    <col min="7681" max="7681" width="58.140625" style="2" customWidth="1"/>
    <col min="7682" max="7682" width="19.5703125" style="2" customWidth="1"/>
    <col min="7683" max="7683" width="60.7109375" style="2" customWidth="1"/>
    <col min="7684" max="7684" width="10.7109375" style="2" customWidth="1"/>
    <col min="7685" max="7685" width="12.7109375" style="2" bestFit="1" customWidth="1"/>
    <col min="7686" max="7686" width="14.5703125" style="2" customWidth="1"/>
    <col min="7687" max="7687" width="12.7109375" style="2" customWidth="1"/>
    <col min="7688" max="7688" width="12.85546875" style="2" customWidth="1"/>
    <col min="7689" max="7690" width="12.7109375" style="2" customWidth="1"/>
    <col min="7691" max="7935" width="9.140625" style="2"/>
    <col min="7936" max="7936" width="39.42578125" style="2" customWidth="1"/>
    <col min="7937" max="7937" width="58.140625" style="2" customWidth="1"/>
    <col min="7938" max="7938" width="19.5703125" style="2" customWidth="1"/>
    <col min="7939" max="7939" width="60.7109375" style="2" customWidth="1"/>
    <col min="7940" max="7940" width="10.7109375" style="2" customWidth="1"/>
    <col min="7941" max="7941" width="12.7109375" style="2" bestFit="1" customWidth="1"/>
    <col min="7942" max="7942" width="14.5703125" style="2" customWidth="1"/>
    <col min="7943" max="7943" width="12.7109375" style="2" customWidth="1"/>
    <col min="7944" max="7944" width="12.85546875" style="2" customWidth="1"/>
    <col min="7945" max="7946" width="12.7109375" style="2" customWidth="1"/>
    <col min="7947" max="8191" width="9.140625" style="2"/>
    <col min="8192" max="8192" width="39.42578125" style="2" customWidth="1"/>
    <col min="8193" max="8193" width="58.140625" style="2" customWidth="1"/>
    <col min="8194" max="8194" width="19.5703125" style="2" customWidth="1"/>
    <col min="8195" max="8195" width="60.7109375" style="2" customWidth="1"/>
    <col min="8196" max="8196" width="10.7109375" style="2" customWidth="1"/>
    <col min="8197" max="8197" width="12.7109375" style="2" bestFit="1" customWidth="1"/>
    <col min="8198" max="8198" width="14.5703125" style="2" customWidth="1"/>
    <col min="8199" max="8199" width="12.7109375" style="2" customWidth="1"/>
    <col min="8200" max="8200" width="12.85546875" style="2" customWidth="1"/>
    <col min="8201" max="8202" width="12.7109375" style="2" customWidth="1"/>
    <col min="8203" max="8447" width="9.140625" style="2"/>
    <col min="8448" max="8448" width="39.42578125" style="2" customWidth="1"/>
    <col min="8449" max="8449" width="58.140625" style="2" customWidth="1"/>
    <col min="8450" max="8450" width="19.5703125" style="2" customWidth="1"/>
    <col min="8451" max="8451" width="60.7109375" style="2" customWidth="1"/>
    <col min="8452" max="8452" width="10.7109375" style="2" customWidth="1"/>
    <col min="8453" max="8453" width="12.7109375" style="2" bestFit="1" customWidth="1"/>
    <col min="8454" max="8454" width="14.5703125" style="2" customWidth="1"/>
    <col min="8455" max="8455" width="12.7109375" style="2" customWidth="1"/>
    <col min="8456" max="8456" width="12.85546875" style="2" customWidth="1"/>
    <col min="8457" max="8458" width="12.7109375" style="2" customWidth="1"/>
    <col min="8459" max="8703" width="9.140625" style="2"/>
    <col min="8704" max="8704" width="39.42578125" style="2" customWidth="1"/>
    <col min="8705" max="8705" width="58.140625" style="2" customWidth="1"/>
    <col min="8706" max="8706" width="19.5703125" style="2" customWidth="1"/>
    <col min="8707" max="8707" width="60.7109375" style="2" customWidth="1"/>
    <col min="8708" max="8708" width="10.7109375" style="2" customWidth="1"/>
    <col min="8709" max="8709" width="12.7109375" style="2" bestFit="1" customWidth="1"/>
    <col min="8710" max="8710" width="14.5703125" style="2" customWidth="1"/>
    <col min="8711" max="8711" width="12.7109375" style="2" customWidth="1"/>
    <col min="8712" max="8712" width="12.85546875" style="2" customWidth="1"/>
    <col min="8713" max="8714" width="12.7109375" style="2" customWidth="1"/>
    <col min="8715" max="8959" width="9.140625" style="2"/>
    <col min="8960" max="8960" width="39.42578125" style="2" customWidth="1"/>
    <col min="8961" max="8961" width="58.140625" style="2" customWidth="1"/>
    <col min="8962" max="8962" width="19.5703125" style="2" customWidth="1"/>
    <col min="8963" max="8963" width="60.7109375" style="2" customWidth="1"/>
    <col min="8964" max="8964" width="10.7109375" style="2" customWidth="1"/>
    <col min="8965" max="8965" width="12.7109375" style="2" bestFit="1" customWidth="1"/>
    <col min="8966" max="8966" width="14.5703125" style="2" customWidth="1"/>
    <col min="8967" max="8967" width="12.7109375" style="2" customWidth="1"/>
    <col min="8968" max="8968" width="12.85546875" style="2" customWidth="1"/>
    <col min="8969" max="8970" width="12.7109375" style="2" customWidth="1"/>
    <col min="8971" max="9215" width="9.140625" style="2"/>
    <col min="9216" max="9216" width="39.42578125" style="2" customWidth="1"/>
    <col min="9217" max="9217" width="58.140625" style="2" customWidth="1"/>
    <col min="9218" max="9218" width="19.5703125" style="2" customWidth="1"/>
    <col min="9219" max="9219" width="60.7109375" style="2" customWidth="1"/>
    <col min="9220" max="9220" width="10.7109375" style="2" customWidth="1"/>
    <col min="9221" max="9221" width="12.7109375" style="2" bestFit="1" customWidth="1"/>
    <col min="9222" max="9222" width="14.5703125" style="2" customWidth="1"/>
    <col min="9223" max="9223" width="12.7109375" style="2" customWidth="1"/>
    <col min="9224" max="9224" width="12.85546875" style="2" customWidth="1"/>
    <col min="9225" max="9226" width="12.7109375" style="2" customWidth="1"/>
    <col min="9227" max="9471" width="9.140625" style="2"/>
    <col min="9472" max="9472" width="39.42578125" style="2" customWidth="1"/>
    <col min="9473" max="9473" width="58.140625" style="2" customWidth="1"/>
    <col min="9474" max="9474" width="19.5703125" style="2" customWidth="1"/>
    <col min="9475" max="9475" width="60.7109375" style="2" customWidth="1"/>
    <col min="9476" max="9476" width="10.7109375" style="2" customWidth="1"/>
    <col min="9477" max="9477" width="12.7109375" style="2" bestFit="1" customWidth="1"/>
    <col min="9478" max="9478" width="14.5703125" style="2" customWidth="1"/>
    <col min="9479" max="9479" width="12.7109375" style="2" customWidth="1"/>
    <col min="9480" max="9480" width="12.85546875" style="2" customWidth="1"/>
    <col min="9481" max="9482" width="12.7109375" style="2" customWidth="1"/>
    <col min="9483" max="9727" width="9.140625" style="2"/>
    <col min="9728" max="9728" width="39.42578125" style="2" customWidth="1"/>
    <col min="9729" max="9729" width="58.140625" style="2" customWidth="1"/>
    <col min="9730" max="9730" width="19.5703125" style="2" customWidth="1"/>
    <col min="9731" max="9731" width="60.7109375" style="2" customWidth="1"/>
    <col min="9732" max="9732" width="10.7109375" style="2" customWidth="1"/>
    <col min="9733" max="9733" width="12.7109375" style="2" bestFit="1" customWidth="1"/>
    <col min="9734" max="9734" width="14.5703125" style="2" customWidth="1"/>
    <col min="9735" max="9735" width="12.7109375" style="2" customWidth="1"/>
    <col min="9736" max="9736" width="12.85546875" style="2" customWidth="1"/>
    <col min="9737" max="9738" width="12.7109375" style="2" customWidth="1"/>
    <col min="9739" max="9983" width="9.140625" style="2"/>
    <col min="9984" max="9984" width="39.42578125" style="2" customWidth="1"/>
    <col min="9985" max="9985" width="58.140625" style="2" customWidth="1"/>
    <col min="9986" max="9986" width="19.5703125" style="2" customWidth="1"/>
    <col min="9987" max="9987" width="60.7109375" style="2" customWidth="1"/>
    <col min="9988" max="9988" width="10.7109375" style="2" customWidth="1"/>
    <col min="9989" max="9989" width="12.7109375" style="2" bestFit="1" customWidth="1"/>
    <col min="9990" max="9990" width="14.5703125" style="2" customWidth="1"/>
    <col min="9991" max="9991" width="12.7109375" style="2" customWidth="1"/>
    <col min="9992" max="9992" width="12.85546875" style="2" customWidth="1"/>
    <col min="9993" max="9994" width="12.7109375" style="2" customWidth="1"/>
    <col min="9995" max="10239" width="9.140625" style="2"/>
    <col min="10240" max="10240" width="39.42578125" style="2" customWidth="1"/>
    <col min="10241" max="10241" width="58.140625" style="2" customWidth="1"/>
    <col min="10242" max="10242" width="19.5703125" style="2" customWidth="1"/>
    <col min="10243" max="10243" width="60.7109375" style="2" customWidth="1"/>
    <col min="10244" max="10244" width="10.7109375" style="2" customWidth="1"/>
    <col min="10245" max="10245" width="12.7109375" style="2" bestFit="1" customWidth="1"/>
    <col min="10246" max="10246" width="14.5703125" style="2" customWidth="1"/>
    <col min="10247" max="10247" width="12.7109375" style="2" customWidth="1"/>
    <col min="10248" max="10248" width="12.85546875" style="2" customWidth="1"/>
    <col min="10249" max="10250" width="12.7109375" style="2" customWidth="1"/>
    <col min="10251" max="10495" width="9.140625" style="2"/>
    <col min="10496" max="10496" width="39.42578125" style="2" customWidth="1"/>
    <col min="10497" max="10497" width="58.140625" style="2" customWidth="1"/>
    <col min="10498" max="10498" width="19.5703125" style="2" customWidth="1"/>
    <col min="10499" max="10499" width="60.7109375" style="2" customWidth="1"/>
    <col min="10500" max="10500" width="10.7109375" style="2" customWidth="1"/>
    <col min="10501" max="10501" width="12.7109375" style="2" bestFit="1" customWidth="1"/>
    <col min="10502" max="10502" width="14.5703125" style="2" customWidth="1"/>
    <col min="10503" max="10503" width="12.7109375" style="2" customWidth="1"/>
    <col min="10504" max="10504" width="12.85546875" style="2" customWidth="1"/>
    <col min="10505" max="10506" width="12.7109375" style="2" customWidth="1"/>
    <col min="10507" max="10751" width="9.140625" style="2"/>
    <col min="10752" max="10752" width="39.42578125" style="2" customWidth="1"/>
    <col min="10753" max="10753" width="58.140625" style="2" customWidth="1"/>
    <col min="10754" max="10754" width="19.5703125" style="2" customWidth="1"/>
    <col min="10755" max="10755" width="60.7109375" style="2" customWidth="1"/>
    <col min="10756" max="10756" width="10.7109375" style="2" customWidth="1"/>
    <col min="10757" max="10757" width="12.7109375" style="2" bestFit="1" customWidth="1"/>
    <col min="10758" max="10758" width="14.5703125" style="2" customWidth="1"/>
    <col min="10759" max="10759" width="12.7109375" style="2" customWidth="1"/>
    <col min="10760" max="10760" width="12.85546875" style="2" customWidth="1"/>
    <col min="10761" max="10762" width="12.7109375" style="2" customWidth="1"/>
    <col min="10763" max="11007" width="9.140625" style="2"/>
    <col min="11008" max="11008" width="39.42578125" style="2" customWidth="1"/>
    <col min="11009" max="11009" width="58.140625" style="2" customWidth="1"/>
    <col min="11010" max="11010" width="19.5703125" style="2" customWidth="1"/>
    <col min="11011" max="11011" width="60.7109375" style="2" customWidth="1"/>
    <col min="11012" max="11012" width="10.7109375" style="2" customWidth="1"/>
    <col min="11013" max="11013" width="12.7109375" style="2" bestFit="1" customWidth="1"/>
    <col min="11014" max="11014" width="14.5703125" style="2" customWidth="1"/>
    <col min="11015" max="11015" width="12.7109375" style="2" customWidth="1"/>
    <col min="11016" max="11016" width="12.85546875" style="2" customWidth="1"/>
    <col min="11017" max="11018" width="12.7109375" style="2" customWidth="1"/>
    <col min="11019" max="11263" width="9.140625" style="2"/>
    <col min="11264" max="11264" width="39.42578125" style="2" customWidth="1"/>
    <col min="11265" max="11265" width="58.140625" style="2" customWidth="1"/>
    <col min="11266" max="11266" width="19.5703125" style="2" customWidth="1"/>
    <col min="11267" max="11267" width="60.7109375" style="2" customWidth="1"/>
    <col min="11268" max="11268" width="10.7109375" style="2" customWidth="1"/>
    <col min="11269" max="11269" width="12.7109375" style="2" bestFit="1" customWidth="1"/>
    <col min="11270" max="11270" width="14.5703125" style="2" customWidth="1"/>
    <col min="11271" max="11271" width="12.7109375" style="2" customWidth="1"/>
    <col min="11272" max="11272" width="12.85546875" style="2" customWidth="1"/>
    <col min="11273" max="11274" width="12.7109375" style="2" customWidth="1"/>
    <col min="11275" max="11519" width="9.140625" style="2"/>
    <col min="11520" max="11520" width="39.42578125" style="2" customWidth="1"/>
    <col min="11521" max="11521" width="58.140625" style="2" customWidth="1"/>
    <col min="11522" max="11522" width="19.5703125" style="2" customWidth="1"/>
    <col min="11523" max="11523" width="60.7109375" style="2" customWidth="1"/>
    <col min="11524" max="11524" width="10.7109375" style="2" customWidth="1"/>
    <col min="11525" max="11525" width="12.7109375" style="2" bestFit="1" customWidth="1"/>
    <col min="11526" max="11526" width="14.5703125" style="2" customWidth="1"/>
    <col min="11527" max="11527" width="12.7109375" style="2" customWidth="1"/>
    <col min="11528" max="11528" width="12.85546875" style="2" customWidth="1"/>
    <col min="11529" max="11530" width="12.7109375" style="2" customWidth="1"/>
    <col min="11531" max="11775" width="9.140625" style="2"/>
    <col min="11776" max="11776" width="39.42578125" style="2" customWidth="1"/>
    <col min="11777" max="11777" width="58.140625" style="2" customWidth="1"/>
    <col min="11778" max="11778" width="19.5703125" style="2" customWidth="1"/>
    <col min="11779" max="11779" width="60.7109375" style="2" customWidth="1"/>
    <col min="11780" max="11780" width="10.7109375" style="2" customWidth="1"/>
    <col min="11781" max="11781" width="12.7109375" style="2" bestFit="1" customWidth="1"/>
    <col min="11782" max="11782" width="14.5703125" style="2" customWidth="1"/>
    <col min="11783" max="11783" width="12.7109375" style="2" customWidth="1"/>
    <col min="11784" max="11784" width="12.85546875" style="2" customWidth="1"/>
    <col min="11785" max="11786" width="12.7109375" style="2" customWidth="1"/>
    <col min="11787" max="12031" width="9.140625" style="2"/>
    <col min="12032" max="12032" width="39.42578125" style="2" customWidth="1"/>
    <col min="12033" max="12033" width="58.140625" style="2" customWidth="1"/>
    <col min="12034" max="12034" width="19.5703125" style="2" customWidth="1"/>
    <col min="12035" max="12035" width="60.7109375" style="2" customWidth="1"/>
    <col min="12036" max="12036" width="10.7109375" style="2" customWidth="1"/>
    <col min="12037" max="12037" width="12.7109375" style="2" bestFit="1" customWidth="1"/>
    <col min="12038" max="12038" width="14.5703125" style="2" customWidth="1"/>
    <col min="12039" max="12039" width="12.7109375" style="2" customWidth="1"/>
    <col min="12040" max="12040" width="12.85546875" style="2" customWidth="1"/>
    <col min="12041" max="12042" width="12.7109375" style="2" customWidth="1"/>
    <col min="12043" max="12287" width="9.140625" style="2"/>
    <col min="12288" max="12288" width="39.42578125" style="2" customWidth="1"/>
    <col min="12289" max="12289" width="58.140625" style="2" customWidth="1"/>
    <col min="12290" max="12290" width="19.5703125" style="2" customWidth="1"/>
    <col min="12291" max="12291" width="60.7109375" style="2" customWidth="1"/>
    <col min="12292" max="12292" width="10.7109375" style="2" customWidth="1"/>
    <col min="12293" max="12293" width="12.7109375" style="2" bestFit="1" customWidth="1"/>
    <col min="12294" max="12294" width="14.5703125" style="2" customWidth="1"/>
    <col min="12295" max="12295" width="12.7109375" style="2" customWidth="1"/>
    <col min="12296" max="12296" width="12.85546875" style="2" customWidth="1"/>
    <col min="12297" max="12298" width="12.7109375" style="2" customWidth="1"/>
    <col min="12299" max="12543" width="9.140625" style="2"/>
    <col min="12544" max="12544" width="39.42578125" style="2" customWidth="1"/>
    <col min="12545" max="12545" width="58.140625" style="2" customWidth="1"/>
    <col min="12546" max="12546" width="19.5703125" style="2" customWidth="1"/>
    <col min="12547" max="12547" width="60.7109375" style="2" customWidth="1"/>
    <col min="12548" max="12548" width="10.7109375" style="2" customWidth="1"/>
    <col min="12549" max="12549" width="12.7109375" style="2" bestFit="1" customWidth="1"/>
    <col min="12550" max="12550" width="14.5703125" style="2" customWidth="1"/>
    <col min="12551" max="12551" width="12.7109375" style="2" customWidth="1"/>
    <col min="12552" max="12552" width="12.85546875" style="2" customWidth="1"/>
    <col min="12553" max="12554" width="12.7109375" style="2" customWidth="1"/>
    <col min="12555" max="12799" width="9.140625" style="2"/>
    <col min="12800" max="12800" width="39.42578125" style="2" customWidth="1"/>
    <col min="12801" max="12801" width="58.140625" style="2" customWidth="1"/>
    <col min="12802" max="12802" width="19.5703125" style="2" customWidth="1"/>
    <col min="12803" max="12803" width="60.7109375" style="2" customWidth="1"/>
    <col min="12804" max="12804" width="10.7109375" style="2" customWidth="1"/>
    <col min="12805" max="12805" width="12.7109375" style="2" bestFit="1" customWidth="1"/>
    <col min="12806" max="12806" width="14.5703125" style="2" customWidth="1"/>
    <col min="12807" max="12807" width="12.7109375" style="2" customWidth="1"/>
    <col min="12808" max="12808" width="12.85546875" style="2" customWidth="1"/>
    <col min="12809" max="12810" width="12.7109375" style="2" customWidth="1"/>
    <col min="12811" max="13055" width="9.140625" style="2"/>
    <col min="13056" max="13056" width="39.42578125" style="2" customWidth="1"/>
    <col min="13057" max="13057" width="58.140625" style="2" customWidth="1"/>
    <col min="13058" max="13058" width="19.5703125" style="2" customWidth="1"/>
    <col min="13059" max="13059" width="60.7109375" style="2" customWidth="1"/>
    <col min="13060" max="13060" width="10.7109375" style="2" customWidth="1"/>
    <col min="13061" max="13061" width="12.7109375" style="2" bestFit="1" customWidth="1"/>
    <col min="13062" max="13062" width="14.5703125" style="2" customWidth="1"/>
    <col min="13063" max="13063" width="12.7109375" style="2" customWidth="1"/>
    <col min="13064" max="13064" width="12.85546875" style="2" customWidth="1"/>
    <col min="13065" max="13066" width="12.7109375" style="2" customWidth="1"/>
    <col min="13067" max="13311" width="9.140625" style="2"/>
    <col min="13312" max="13312" width="39.42578125" style="2" customWidth="1"/>
    <col min="13313" max="13313" width="58.140625" style="2" customWidth="1"/>
    <col min="13314" max="13314" width="19.5703125" style="2" customWidth="1"/>
    <col min="13315" max="13315" width="60.7109375" style="2" customWidth="1"/>
    <col min="13316" max="13316" width="10.7109375" style="2" customWidth="1"/>
    <col min="13317" max="13317" width="12.7109375" style="2" bestFit="1" customWidth="1"/>
    <col min="13318" max="13318" width="14.5703125" style="2" customWidth="1"/>
    <col min="13319" max="13319" width="12.7109375" style="2" customWidth="1"/>
    <col min="13320" max="13320" width="12.85546875" style="2" customWidth="1"/>
    <col min="13321" max="13322" width="12.7109375" style="2" customWidth="1"/>
    <col min="13323" max="13567" width="9.140625" style="2"/>
    <col min="13568" max="13568" width="39.42578125" style="2" customWidth="1"/>
    <col min="13569" max="13569" width="58.140625" style="2" customWidth="1"/>
    <col min="13570" max="13570" width="19.5703125" style="2" customWidth="1"/>
    <col min="13571" max="13571" width="60.7109375" style="2" customWidth="1"/>
    <col min="13572" max="13572" width="10.7109375" style="2" customWidth="1"/>
    <col min="13573" max="13573" width="12.7109375" style="2" bestFit="1" customWidth="1"/>
    <col min="13574" max="13574" width="14.5703125" style="2" customWidth="1"/>
    <col min="13575" max="13575" width="12.7109375" style="2" customWidth="1"/>
    <col min="13576" max="13576" width="12.85546875" style="2" customWidth="1"/>
    <col min="13577" max="13578" width="12.7109375" style="2" customWidth="1"/>
    <col min="13579" max="13823" width="9.140625" style="2"/>
    <col min="13824" max="13824" width="39.42578125" style="2" customWidth="1"/>
    <col min="13825" max="13825" width="58.140625" style="2" customWidth="1"/>
    <col min="13826" max="13826" width="19.5703125" style="2" customWidth="1"/>
    <col min="13827" max="13827" width="60.7109375" style="2" customWidth="1"/>
    <col min="13828" max="13828" width="10.7109375" style="2" customWidth="1"/>
    <col min="13829" max="13829" width="12.7109375" style="2" bestFit="1" customWidth="1"/>
    <col min="13830" max="13830" width="14.5703125" style="2" customWidth="1"/>
    <col min="13831" max="13831" width="12.7109375" style="2" customWidth="1"/>
    <col min="13832" max="13832" width="12.85546875" style="2" customWidth="1"/>
    <col min="13833" max="13834" width="12.7109375" style="2" customWidth="1"/>
    <col min="13835" max="14079" width="9.140625" style="2"/>
    <col min="14080" max="14080" width="39.42578125" style="2" customWidth="1"/>
    <col min="14081" max="14081" width="58.140625" style="2" customWidth="1"/>
    <col min="14082" max="14082" width="19.5703125" style="2" customWidth="1"/>
    <col min="14083" max="14083" width="60.7109375" style="2" customWidth="1"/>
    <col min="14084" max="14084" width="10.7109375" style="2" customWidth="1"/>
    <col min="14085" max="14085" width="12.7109375" style="2" bestFit="1" customWidth="1"/>
    <col min="14086" max="14086" width="14.5703125" style="2" customWidth="1"/>
    <col min="14087" max="14087" width="12.7109375" style="2" customWidth="1"/>
    <col min="14088" max="14088" width="12.85546875" style="2" customWidth="1"/>
    <col min="14089" max="14090" width="12.7109375" style="2" customWidth="1"/>
    <col min="14091" max="14335" width="9.140625" style="2"/>
    <col min="14336" max="14336" width="39.42578125" style="2" customWidth="1"/>
    <col min="14337" max="14337" width="58.140625" style="2" customWidth="1"/>
    <col min="14338" max="14338" width="19.5703125" style="2" customWidth="1"/>
    <col min="14339" max="14339" width="60.7109375" style="2" customWidth="1"/>
    <col min="14340" max="14340" width="10.7109375" style="2" customWidth="1"/>
    <col min="14341" max="14341" width="12.7109375" style="2" bestFit="1" customWidth="1"/>
    <col min="14342" max="14342" width="14.5703125" style="2" customWidth="1"/>
    <col min="14343" max="14343" width="12.7109375" style="2" customWidth="1"/>
    <col min="14344" max="14344" width="12.85546875" style="2" customWidth="1"/>
    <col min="14345" max="14346" width="12.7109375" style="2" customWidth="1"/>
    <col min="14347" max="14591" width="9.140625" style="2"/>
    <col min="14592" max="14592" width="39.42578125" style="2" customWidth="1"/>
    <col min="14593" max="14593" width="58.140625" style="2" customWidth="1"/>
    <col min="14594" max="14594" width="19.5703125" style="2" customWidth="1"/>
    <col min="14595" max="14595" width="60.7109375" style="2" customWidth="1"/>
    <col min="14596" max="14596" width="10.7109375" style="2" customWidth="1"/>
    <col min="14597" max="14597" width="12.7109375" style="2" bestFit="1" customWidth="1"/>
    <col min="14598" max="14598" width="14.5703125" style="2" customWidth="1"/>
    <col min="14599" max="14599" width="12.7109375" style="2" customWidth="1"/>
    <col min="14600" max="14600" width="12.85546875" style="2" customWidth="1"/>
    <col min="14601" max="14602" width="12.7109375" style="2" customWidth="1"/>
    <col min="14603" max="14847" width="9.140625" style="2"/>
    <col min="14848" max="14848" width="39.42578125" style="2" customWidth="1"/>
    <col min="14849" max="14849" width="58.140625" style="2" customWidth="1"/>
    <col min="14850" max="14850" width="19.5703125" style="2" customWidth="1"/>
    <col min="14851" max="14851" width="60.7109375" style="2" customWidth="1"/>
    <col min="14852" max="14852" width="10.7109375" style="2" customWidth="1"/>
    <col min="14853" max="14853" width="12.7109375" style="2" bestFit="1" customWidth="1"/>
    <col min="14854" max="14854" width="14.5703125" style="2" customWidth="1"/>
    <col min="14855" max="14855" width="12.7109375" style="2" customWidth="1"/>
    <col min="14856" max="14856" width="12.85546875" style="2" customWidth="1"/>
    <col min="14857" max="14858" width="12.7109375" style="2" customWidth="1"/>
    <col min="14859" max="15103" width="9.140625" style="2"/>
    <col min="15104" max="15104" width="39.42578125" style="2" customWidth="1"/>
    <col min="15105" max="15105" width="58.140625" style="2" customWidth="1"/>
    <col min="15106" max="15106" width="19.5703125" style="2" customWidth="1"/>
    <col min="15107" max="15107" width="60.7109375" style="2" customWidth="1"/>
    <col min="15108" max="15108" width="10.7109375" style="2" customWidth="1"/>
    <col min="15109" max="15109" width="12.7109375" style="2" bestFit="1" customWidth="1"/>
    <col min="15110" max="15110" width="14.5703125" style="2" customWidth="1"/>
    <col min="15111" max="15111" width="12.7109375" style="2" customWidth="1"/>
    <col min="15112" max="15112" width="12.85546875" style="2" customWidth="1"/>
    <col min="15113" max="15114" width="12.7109375" style="2" customWidth="1"/>
    <col min="15115" max="15359" width="9.140625" style="2"/>
    <col min="15360" max="15360" width="39.42578125" style="2" customWidth="1"/>
    <col min="15361" max="15361" width="58.140625" style="2" customWidth="1"/>
    <col min="15362" max="15362" width="19.5703125" style="2" customWidth="1"/>
    <col min="15363" max="15363" width="60.7109375" style="2" customWidth="1"/>
    <col min="15364" max="15364" width="10.7109375" style="2" customWidth="1"/>
    <col min="15365" max="15365" width="12.7109375" style="2" bestFit="1" customWidth="1"/>
    <col min="15366" max="15366" width="14.5703125" style="2" customWidth="1"/>
    <col min="15367" max="15367" width="12.7109375" style="2" customWidth="1"/>
    <col min="15368" max="15368" width="12.85546875" style="2" customWidth="1"/>
    <col min="15369" max="15370" width="12.7109375" style="2" customWidth="1"/>
    <col min="15371" max="15615" width="9.140625" style="2"/>
    <col min="15616" max="15616" width="39.42578125" style="2" customWidth="1"/>
    <col min="15617" max="15617" width="58.140625" style="2" customWidth="1"/>
    <col min="15618" max="15618" width="19.5703125" style="2" customWidth="1"/>
    <col min="15619" max="15619" width="60.7109375" style="2" customWidth="1"/>
    <col min="15620" max="15620" width="10.7109375" style="2" customWidth="1"/>
    <col min="15621" max="15621" width="12.7109375" style="2" bestFit="1" customWidth="1"/>
    <col min="15622" max="15622" width="14.5703125" style="2" customWidth="1"/>
    <col min="15623" max="15623" width="12.7109375" style="2" customWidth="1"/>
    <col min="15624" max="15624" width="12.85546875" style="2" customWidth="1"/>
    <col min="15625" max="15626" width="12.7109375" style="2" customWidth="1"/>
    <col min="15627" max="15871" width="9.140625" style="2"/>
    <col min="15872" max="15872" width="39.42578125" style="2" customWidth="1"/>
    <col min="15873" max="15873" width="58.140625" style="2" customWidth="1"/>
    <col min="15874" max="15874" width="19.5703125" style="2" customWidth="1"/>
    <col min="15875" max="15875" width="60.7109375" style="2" customWidth="1"/>
    <col min="15876" max="15876" width="10.7109375" style="2" customWidth="1"/>
    <col min="15877" max="15877" width="12.7109375" style="2" bestFit="1" customWidth="1"/>
    <col min="15878" max="15878" width="14.5703125" style="2" customWidth="1"/>
    <col min="15879" max="15879" width="12.7109375" style="2" customWidth="1"/>
    <col min="15880" max="15880" width="12.85546875" style="2" customWidth="1"/>
    <col min="15881" max="15882" width="12.7109375" style="2" customWidth="1"/>
    <col min="15883" max="16127" width="9.140625" style="2"/>
    <col min="16128" max="16128" width="39.42578125" style="2" customWidth="1"/>
    <col min="16129" max="16129" width="58.140625" style="2" customWidth="1"/>
    <col min="16130" max="16130" width="19.5703125" style="2" customWidth="1"/>
    <col min="16131" max="16131" width="60.7109375" style="2" customWidth="1"/>
    <col min="16132" max="16132" width="10.7109375" style="2" customWidth="1"/>
    <col min="16133" max="16133" width="12.7109375" style="2" bestFit="1" customWidth="1"/>
    <col min="16134" max="16134" width="14.5703125" style="2" customWidth="1"/>
    <col min="16135" max="16135" width="12.7109375" style="2" customWidth="1"/>
    <col min="16136" max="16136" width="12.85546875" style="2" customWidth="1"/>
    <col min="16137" max="16138" width="12.7109375" style="2" customWidth="1"/>
    <col min="16139" max="16384" width="9.140625" style="2"/>
  </cols>
  <sheetData>
    <row r="1" spans="1:38" s="20" customFormat="1" ht="30" customHeight="1" x14ac:dyDescent="0.3">
      <c r="A1" s="18" t="s">
        <v>91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8" s="20" customFormat="1" ht="42" customHeight="1" x14ac:dyDescent="0.3">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row>
    <row r="3" spans="1:38" s="20" customFormat="1" ht="30" customHeight="1" x14ac:dyDescent="0.3">
      <c r="A3" s="21" t="s">
        <v>256</v>
      </c>
      <c r="B3" s="21"/>
      <c r="C3" s="21" t="s">
        <v>92</v>
      </c>
      <c r="D3" s="22"/>
      <c r="E3" s="177" t="s">
        <v>354</v>
      </c>
      <c r="F3" s="178"/>
      <c r="G3" s="22"/>
      <c r="H3" s="21"/>
      <c r="I3" s="19"/>
      <c r="J3" s="19"/>
      <c r="K3" s="19"/>
      <c r="L3" s="21"/>
      <c r="M3" s="19"/>
      <c r="N3" s="19"/>
      <c r="O3" s="19"/>
      <c r="P3" s="19"/>
      <c r="Q3" s="19"/>
      <c r="R3" s="19"/>
      <c r="S3" s="19"/>
      <c r="T3" s="19"/>
      <c r="U3" s="19"/>
      <c r="V3" s="19"/>
      <c r="W3" s="19"/>
      <c r="X3" s="19"/>
      <c r="Y3" s="19"/>
      <c r="Z3" s="19"/>
      <c r="AA3" s="19"/>
      <c r="AB3" s="19"/>
      <c r="AC3" s="19"/>
      <c r="AD3" s="19"/>
      <c r="AE3" s="19"/>
      <c r="AF3" s="19"/>
      <c r="AG3" s="19"/>
      <c r="AH3" s="19"/>
      <c r="AI3" s="19"/>
      <c r="AJ3" s="19"/>
      <c r="AK3" s="19"/>
      <c r="AL3" s="19"/>
    </row>
    <row r="4" spans="1:38" s="20" customFormat="1" ht="30" customHeight="1" x14ac:dyDescent="0.3">
      <c r="A4" s="21" t="s">
        <v>257</v>
      </c>
      <c r="B4" s="21"/>
      <c r="C4" s="23" t="s">
        <v>93</v>
      </c>
      <c r="D4" s="22"/>
      <c r="E4" s="179" t="s">
        <v>353</v>
      </c>
      <c r="F4" s="178"/>
      <c r="G4" s="24"/>
      <c r="H4" s="21"/>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8" s="20" customFormat="1" ht="30" customHeight="1" x14ac:dyDescent="0.3">
      <c r="A5" s="21" t="s">
        <v>258</v>
      </c>
      <c r="B5" s="21"/>
      <c r="C5" s="21" t="s">
        <v>260</v>
      </c>
      <c r="D5" s="25"/>
      <c r="E5" s="21" t="s">
        <v>94</v>
      </c>
      <c r="F5" s="19"/>
      <c r="G5" s="25"/>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s="20" customFormat="1" ht="24.75" customHeight="1" x14ac:dyDescent="0.3">
      <c r="A6" s="21" t="s">
        <v>259</v>
      </c>
      <c r="B6" s="26"/>
      <c r="C6" s="26"/>
      <c r="D6" s="22"/>
      <c r="E6" s="18" t="s">
        <v>339</v>
      </c>
      <c r="F6" s="194">
        <v>1418</v>
      </c>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38" s="20" customFormat="1" ht="15" customHeight="1" x14ac:dyDescent="0.3">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row>
    <row r="8" spans="1:38" ht="30" customHeight="1" x14ac:dyDescent="0.3">
      <c r="A8" s="27"/>
      <c r="B8" s="28"/>
      <c r="C8" s="29"/>
      <c r="D8" s="180" t="s">
        <v>95</v>
      </c>
      <c r="E8" s="181" t="s">
        <v>96</v>
      </c>
      <c r="F8" s="181" t="s">
        <v>97</v>
      </c>
      <c r="G8" s="175" t="s">
        <v>140</v>
      </c>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6"/>
      <c r="AK8" s="161" t="s">
        <v>328</v>
      </c>
      <c r="AL8" s="162" t="s">
        <v>329</v>
      </c>
    </row>
    <row r="9" spans="1:38" ht="30" customHeight="1" x14ac:dyDescent="0.3">
      <c r="A9" s="30" t="s">
        <v>15</v>
      </c>
      <c r="B9" s="30" t="s">
        <v>98</v>
      </c>
      <c r="C9" s="30" t="s">
        <v>99</v>
      </c>
      <c r="D9" s="180"/>
      <c r="E9" s="181"/>
      <c r="F9" s="181"/>
      <c r="G9" s="30">
        <v>1</v>
      </c>
      <c r="H9" s="30">
        <v>2</v>
      </c>
      <c r="I9" s="30">
        <v>3</v>
      </c>
      <c r="J9" s="30">
        <v>4</v>
      </c>
      <c r="K9" s="30">
        <v>5</v>
      </c>
      <c r="L9" s="30">
        <v>6</v>
      </c>
      <c r="M9" s="30">
        <v>7</v>
      </c>
      <c r="N9" s="30">
        <v>8</v>
      </c>
      <c r="O9" s="30">
        <v>9</v>
      </c>
      <c r="P9" s="30">
        <v>10</v>
      </c>
      <c r="Q9" s="30">
        <v>11</v>
      </c>
      <c r="R9" s="30">
        <v>12</v>
      </c>
      <c r="S9" s="30">
        <v>13</v>
      </c>
      <c r="T9" s="30">
        <v>14</v>
      </c>
      <c r="U9" s="30">
        <v>15</v>
      </c>
      <c r="V9" s="30">
        <v>16</v>
      </c>
      <c r="W9" s="30">
        <v>17</v>
      </c>
      <c r="X9" s="30">
        <v>18</v>
      </c>
      <c r="Y9" s="30">
        <v>19</v>
      </c>
      <c r="Z9" s="30">
        <v>20</v>
      </c>
      <c r="AA9" s="30">
        <v>21</v>
      </c>
      <c r="AB9" s="30">
        <v>22</v>
      </c>
      <c r="AC9" s="30">
        <v>23</v>
      </c>
      <c r="AD9" s="30">
        <v>24</v>
      </c>
      <c r="AE9" s="30">
        <v>25</v>
      </c>
      <c r="AF9" s="30">
        <v>26</v>
      </c>
      <c r="AG9" s="30">
        <v>27</v>
      </c>
      <c r="AH9" s="30">
        <v>28</v>
      </c>
      <c r="AI9" s="30">
        <v>29</v>
      </c>
      <c r="AJ9" s="30">
        <v>30</v>
      </c>
      <c r="AK9" s="163"/>
      <c r="AL9" s="162" t="s">
        <v>330</v>
      </c>
    </row>
    <row r="10" spans="1:38" ht="35.1" customHeight="1" x14ac:dyDescent="0.3">
      <c r="A10" s="32" t="s">
        <v>100</v>
      </c>
      <c r="B10" s="33" t="s">
        <v>19</v>
      </c>
      <c r="C10" s="39" t="s">
        <v>3</v>
      </c>
      <c r="D10" s="4"/>
      <c r="E10" s="3"/>
      <c r="F10" s="34">
        <f>SUM(G10:AJ10)</f>
        <v>0</v>
      </c>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4"/>
      <c r="AL10" s="11"/>
    </row>
    <row r="11" spans="1:38" ht="35.1" customHeight="1" x14ac:dyDescent="0.3">
      <c r="A11" s="32" t="s">
        <v>100</v>
      </c>
      <c r="B11" s="33" t="s">
        <v>101</v>
      </c>
      <c r="C11" s="39" t="s">
        <v>3</v>
      </c>
      <c r="D11" s="4"/>
      <c r="E11" s="3"/>
      <c r="F11" s="34">
        <f t="shared" ref="F11:F65" si="0">SUM(G11:AJ11)</f>
        <v>0</v>
      </c>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64" t="s">
        <v>331</v>
      </c>
      <c r="AL11" s="165">
        <f>((F6/100)*2)*77.14</f>
        <v>2187.6904</v>
      </c>
    </row>
    <row r="12" spans="1:38" ht="35.1" customHeight="1" x14ac:dyDescent="0.3">
      <c r="A12" s="32" t="s">
        <v>100</v>
      </c>
      <c r="B12" s="33" t="s">
        <v>21</v>
      </c>
      <c r="C12" s="39" t="s">
        <v>3</v>
      </c>
      <c r="D12" s="4"/>
      <c r="E12" s="3"/>
      <c r="F12" s="34">
        <f t="shared" si="0"/>
        <v>0</v>
      </c>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4"/>
      <c r="AL12" s="165"/>
    </row>
    <row r="13" spans="1:38" ht="35.1" customHeight="1" x14ac:dyDescent="0.3">
      <c r="A13" s="32" t="s">
        <v>100</v>
      </c>
      <c r="B13" s="33" t="s">
        <v>102</v>
      </c>
      <c r="C13" s="39" t="s">
        <v>3</v>
      </c>
      <c r="D13" s="4"/>
      <c r="E13" s="3"/>
      <c r="F13" s="34">
        <f t="shared" si="0"/>
        <v>0</v>
      </c>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64" t="s">
        <v>332</v>
      </c>
      <c r="AL13" s="165">
        <f>((F6/100)*2)*67.14</f>
        <v>1904.0904</v>
      </c>
    </row>
    <row r="14" spans="1:38" ht="35.1" customHeight="1" x14ac:dyDescent="0.3">
      <c r="A14" s="32" t="s">
        <v>100</v>
      </c>
      <c r="B14" s="33" t="s">
        <v>103</v>
      </c>
      <c r="C14" s="39" t="s">
        <v>9</v>
      </c>
      <c r="D14" s="4"/>
      <c r="E14" s="3"/>
      <c r="F14" s="34">
        <f t="shared" si="0"/>
        <v>0</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4"/>
      <c r="AL14" s="11"/>
    </row>
    <row r="15" spans="1:38" ht="35.1" customHeight="1" x14ac:dyDescent="0.3">
      <c r="A15" s="32" t="s">
        <v>100</v>
      </c>
      <c r="B15" s="33" t="s">
        <v>24</v>
      </c>
      <c r="C15" s="39" t="s">
        <v>3</v>
      </c>
      <c r="D15" s="4"/>
      <c r="E15" s="3"/>
      <c r="F15" s="34">
        <f t="shared" si="0"/>
        <v>0</v>
      </c>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4"/>
      <c r="AL15" s="11"/>
    </row>
    <row r="16" spans="1:38" ht="35.1" customHeight="1" x14ac:dyDescent="0.3">
      <c r="A16" s="32" t="s">
        <v>100</v>
      </c>
      <c r="B16" s="33" t="s">
        <v>104</v>
      </c>
      <c r="C16" s="39" t="s">
        <v>3</v>
      </c>
      <c r="D16" s="151" t="s">
        <v>348</v>
      </c>
      <c r="E16" s="3">
        <v>3</v>
      </c>
      <c r="F16" s="34">
        <f t="shared" si="0"/>
        <v>0</v>
      </c>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64" t="s">
        <v>349</v>
      </c>
      <c r="AL16" s="165">
        <f>((F6/100)*Z19)*77.14</f>
        <v>0</v>
      </c>
    </row>
    <row r="17" spans="1:38" ht="35.1" customHeight="1" x14ac:dyDescent="0.3">
      <c r="A17" s="32" t="s">
        <v>27</v>
      </c>
      <c r="B17" s="33" t="s">
        <v>105</v>
      </c>
      <c r="C17" s="39" t="s">
        <v>1</v>
      </c>
      <c r="D17" s="4"/>
      <c r="E17" s="3"/>
      <c r="F17" s="34">
        <f t="shared" si="0"/>
        <v>0</v>
      </c>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4"/>
      <c r="AL17" s="11"/>
    </row>
    <row r="18" spans="1:38" ht="35.1" customHeight="1" x14ac:dyDescent="0.3">
      <c r="A18" s="32" t="s">
        <v>27</v>
      </c>
      <c r="B18" s="33" t="s">
        <v>106</v>
      </c>
      <c r="C18" s="39" t="s">
        <v>1</v>
      </c>
      <c r="D18" s="4"/>
      <c r="E18" s="3"/>
      <c r="F18" s="34">
        <f t="shared" si="0"/>
        <v>0</v>
      </c>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4"/>
      <c r="AL18" s="11"/>
    </row>
    <row r="19" spans="1:38" ht="35.1" customHeight="1" x14ac:dyDescent="0.3">
      <c r="A19" s="32" t="s">
        <v>27</v>
      </c>
      <c r="B19" s="33" t="s">
        <v>107</v>
      </c>
      <c r="C19" s="39" t="s">
        <v>3</v>
      </c>
      <c r="D19" s="4" t="s">
        <v>264</v>
      </c>
      <c r="E19" s="3">
        <v>3</v>
      </c>
      <c r="F19" s="34">
        <f t="shared" si="0"/>
        <v>29520</v>
      </c>
      <c r="G19" s="158"/>
      <c r="H19" s="158"/>
      <c r="I19" s="158"/>
      <c r="J19" s="158">
        <v>9230</v>
      </c>
      <c r="K19" s="158">
        <v>2930</v>
      </c>
      <c r="L19" s="158"/>
      <c r="M19" s="158"/>
      <c r="N19" s="158"/>
      <c r="O19" s="158"/>
      <c r="P19" s="158">
        <v>5200</v>
      </c>
      <c r="Q19" s="158"/>
      <c r="R19" s="158"/>
      <c r="S19" s="158"/>
      <c r="T19" s="158"/>
      <c r="U19" s="158"/>
      <c r="V19" s="158"/>
      <c r="W19" s="158"/>
      <c r="X19" s="158"/>
      <c r="Y19" s="158"/>
      <c r="Z19" s="158"/>
      <c r="AA19" s="158"/>
      <c r="AB19" s="158"/>
      <c r="AC19" s="158"/>
      <c r="AD19" s="158">
        <v>9230</v>
      </c>
      <c r="AE19" s="158">
        <v>2930</v>
      </c>
      <c r="AF19" s="158"/>
      <c r="AG19" s="158"/>
      <c r="AH19" s="158"/>
      <c r="AI19" s="158"/>
      <c r="AJ19" s="158"/>
      <c r="AK19" s="4"/>
      <c r="AL19" s="11"/>
    </row>
    <row r="20" spans="1:38" ht="35.1" customHeight="1" x14ac:dyDescent="0.3">
      <c r="A20" s="32" t="s">
        <v>27</v>
      </c>
      <c r="B20" s="33" t="s">
        <v>31</v>
      </c>
      <c r="C20" s="39" t="s">
        <v>9</v>
      </c>
      <c r="D20" s="4"/>
      <c r="E20" s="3"/>
      <c r="F20" s="34">
        <f t="shared" si="0"/>
        <v>0</v>
      </c>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4"/>
      <c r="AL20" s="11"/>
    </row>
    <row r="21" spans="1:38" ht="35.1" customHeight="1" x14ac:dyDescent="0.3">
      <c r="A21" s="32" t="s">
        <v>27</v>
      </c>
      <c r="B21" s="33" t="s">
        <v>32</v>
      </c>
      <c r="C21" s="39" t="s">
        <v>9</v>
      </c>
      <c r="D21" s="4"/>
      <c r="E21" s="3"/>
      <c r="F21" s="34">
        <f t="shared" si="0"/>
        <v>0</v>
      </c>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4"/>
      <c r="AL21" s="11"/>
    </row>
    <row r="22" spans="1:38" ht="35.1" customHeight="1" x14ac:dyDescent="0.3">
      <c r="A22" s="32" t="s">
        <v>27</v>
      </c>
      <c r="B22" s="33" t="s">
        <v>108</v>
      </c>
      <c r="C22" s="39" t="s">
        <v>9</v>
      </c>
      <c r="D22" s="4"/>
      <c r="E22" s="3"/>
      <c r="F22" s="34">
        <f t="shared" si="0"/>
        <v>0</v>
      </c>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4"/>
      <c r="AL22" s="11"/>
    </row>
    <row r="23" spans="1:38" ht="35.1" customHeight="1" x14ac:dyDescent="0.3">
      <c r="A23" s="32" t="s">
        <v>34</v>
      </c>
      <c r="B23" s="33" t="s">
        <v>109</v>
      </c>
      <c r="C23" s="39" t="s">
        <v>3</v>
      </c>
      <c r="D23" s="4"/>
      <c r="E23" s="3"/>
      <c r="F23" s="34">
        <f t="shared" si="0"/>
        <v>0</v>
      </c>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4"/>
      <c r="AL23" s="11"/>
    </row>
    <row r="24" spans="1:38" ht="35.1" customHeight="1" x14ac:dyDescent="0.3">
      <c r="A24" s="32" t="s">
        <v>36</v>
      </c>
      <c r="B24" s="33" t="s">
        <v>37</v>
      </c>
      <c r="C24" s="39" t="s">
        <v>3</v>
      </c>
      <c r="D24" s="4"/>
      <c r="E24" s="3"/>
      <c r="F24" s="34">
        <f t="shared" si="0"/>
        <v>0</v>
      </c>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64" t="s">
        <v>333</v>
      </c>
      <c r="AL24" s="165">
        <f>((F6/100)*5)*19.55</f>
        <v>1386.0950000000003</v>
      </c>
    </row>
    <row r="25" spans="1:38" ht="35.1" customHeight="1" x14ac:dyDescent="0.3">
      <c r="A25" s="32" t="s">
        <v>36</v>
      </c>
      <c r="B25" s="33" t="s">
        <v>38</v>
      </c>
      <c r="C25" s="39" t="s">
        <v>3</v>
      </c>
      <c r="D25" s="4" t="s">
        <v>345</v>
      </c>
      <c r="E25" s="3"/>
      <c r="F25" s="34">
        <f t="shared" si="0"/>
        <v>0</v>
      </c>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4"/>
      <c r="AL25" s="11"/>
    </row>
    <row r="26" spans="1:38" ht="35.1" customHeight="1" x14ac:dyDescent="0.3">
      <c r="A26" s="32" t="s">
        <v>36</v>
      </c>
      <c r="B26" s="33" t="s">
        <v>39</v>
      </c>
      <c r="C26" s="39" t="s">
        <v>3</v>
      </c>
      <c r="D26" s="4" t="s">
        <v>346</v>
      </c>
      <c r="E26" s="3">
        <v>2</v>
      </c>
      <c r="F26" s="34">
        <f t="shared" si="0"/>
        <v>26490</v>
      </c>
      <c r="G26" s="158"/>
      <c r="H26" s="158">
        <v>10650</v>
      </c>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v>15840</v>
      </c>
      <c r="AK26" s="4"/>
      <c r="AL26" s="11"/>
    </row>
    <row r="27" spans="1:38" ht="35.1" customHeight="1" x14ac:dyDescent="0.3">
      <c r="A27" s="32" t="s">
        <v>36</v>
      </c>
      <c r="B27" s="33" t="s">
        <v>40</v>
      </c>
      <c r="C27" s="39" t="s">
        <v>3</v>
      </c>
      <c r="D27" s="4"/>
      <c r="E27" s="3"/>
      <c r="F27" s="34">
        <f t="shared" si="0"/>
        <v>0</v>
      </c>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64" t="s">
        <v>334</v>
      </c>
      <c r="AL27" s="165">
        <f>((F6/100)*1)*50</f>
        <v>709</v>
      </c>
    </row>
    <row r="28" spans="1:38" ht="35.1" customHeight="1" x14ac:dyDescent="0.3">
      <c r="A28" s="32" t="s">
        <v>36</v>
      </c>
      <c r="B28" s="33" t="s">
        <v>110</v>
      </c>
      <c r="C28" s="39" t="s">
        <v>9</v>
      </c>
      <c r="D28" s="4"/>
      <c r="E28" s="3"/>
      <c r="F28" s="34">
        <f t="shared" si="0"/>
        <v>0</v>
      </c>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4"/>
      <c r="AL28" s="11"/>
    </row>
    <row r="29" spans="1:38" ht="35.1" customHeight="1" x14ac:dyDescent="0.3">
      <c r="A29" s="32" t="s">
        <v>36</v>
      </c>
      <c r="B29" s="33" t="s">
        <v>32</v>
      </c>
      <c r="C29" s="39" t="s">
        <v>3</v>
      </c>
      <c r="D29" s="4"/>
      <c r="E29" s="3"/>
      <c r="F29" s="34">
        <f t="shared" si="0"/>
        <v>0</v>
      </c>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4"/>
      <c r="AL29" s="11"/>
    </row>
    <row r="30" spans="1:38" ht="35.1" customHeight="1" x14ac:dyDescent="0.3">
      <c r="A30" s="32" t="s">
        <v>43</v>
      </c>
      <c r="B30" s="33" t="s">
        <v>44</v>
      </c>
      <c r="C30" s="39" t="s">
        <v>3</v>
      </c>
      <c r="D30" s="4"/>
      <c r="E30" s="3"/>
      <c r="F30" s="34">
        <f t="shared" si="0"/>
        <v>0</v>
      </c>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64" t="s">
        <v>335</v>
      </c>
      <c r="AL30" s="165">
        <f>((F6/100)*1.5)*50</f>
        <v>1063.5</v>
      </c>
    </row>
    <row r="31" spans="1:38" ht="35.1" customHeight="1" x14ac:dyDescent="0.3">
      <c r="A31" s="32" t="s">
        <v>43</v>
      </c>
      <c r="B31" s="33" t="s">
        <v>45</v>
      </c>
      <c r="C31" s="39" t="s">
        <v>3</v>
      </c>
      <c r="D31" s="4"/>
      <c r="E31" s="3"/>
      <c r="F31" s="34">
        <f t="shared" si="0"/>
        <v>0</v>
      </c>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4"/>
      <c r="AL31" s="11"/>
    </row>
    <row r="32" spans="1:38" ht="35.1" customHeight="1" x14ac:dyDescent="0.3">
      <c r="A32" s="32" t="s">
        <v>43</v>
      </c>
      <c r="B32" s="33" t="s">
        <v>46</v>
      </c>
      <c r="C32" s="39" t="s">
        <v>3</v>
      </c>
      <c r="D32" s="35"/>
      <c r="E32" s="3"/>
      <c r="F32" s="34">
        <f t="shared" si="0"/>
        <v>0</v>
      </c>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66"/>
      <c r="AL32" s="165"/>
    </row>
    <row r="33" spans="1:38" ht="35.1" customHeight="1" x14ac:dyDescent="0.3">
      <c r="A33" s="32" t="s">
        <v>43</v>
      </c>
      <c r="B33" s="33" t="s">
        <v>32</v>
      </c>
      <c r="C33" s="39" t="s">
        <v>3</v>
      </c>
      <c r="D33" s="4"/>
      <c r="E33" s="3"/>
      <c r="F33" s="34">
        <f t="shared" si="0"/>
        <v>0</v>
      </c>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4"/>
      <c r="AL33" s="11"/>
    </row>
    <row r="34" spans="1:38" ht="35.1" customHeight="1" x14ac:dyDescent="0.3">
      <c r="A34" s="32" t="s">
        <v>48</v>
      </c>
      <c r="B34" s="33" t="s">
        <v>49</v>
      </c>
      <c r="C34" s="39" t="s">
        <v>1</v>
      </c>
      <c r="D34" s="152" t="s">
        <v>297</v>
      </c>
      <c r="E34" s="3"/>
      <c r="F34" s="34">
        <f t="shared" si="0"/>
        <v>6167</v>
      </c>
      <c r="G34" s="158"/>
      <c r="H34" s="158"/>
      <c r="I34" s="158"/>
      <c r="J34" s="158"/>
      <c r="K34" s="158"/>
      <c r="L34" s="158"/>
      <c r="M34" s="158"/>
      <c r="N34" s="158"/>
      <c r="O34" s="158"/>
      <c r="P34" s="158"/>
      <c r="Q34" s="158"/>
      <c r="R34" s="158"/>
      <c r="S34" s="158"/>
      <c r="T34" s="158">
        <v>6167</v>
      </c>
      <c r="U34" s="158"/>
      <c r="V34" s="158"/>
      <c r="W34" s="158"/>
      <c r="X34" s="158"/>
      <c r="Y34" s="158"/>
      <c r="Z34" s="158"/>
      <c r="AA34" s="158"/>
      <c r="AB34" s="158"/>
      <c r="AC34" s="158"/>
      <c r="AD34" s="158"/>
      <c r="AE34" s="158"/>
      <c r="AF34" s="158"/>
      <c r="AG34" s="158"/>
      <c r="AH34" s="158"/>
      <c r="AI34" s="158"/>
      <c r="AJ34" s="158"/>
      <c r="AK34" s="167"/>
      <c r="AL34" s="11"/>
    </row>
    <row r="35" spans="1:38" ht="35.1" customHeight="1" x14ac:dyDescent="0.3">
      <c r="A35" s="32" t="s">
        <v>48</v>
      </c>
      <c r="B35" s="33" t="s">
        <v>50</v>
      </c>
      <c r="C35" s="39" t="s">
        <v>1</v>
      </c>
      <c r="D35" s="4" t="s">
        <v>310</v>
      </c>
      <c r="E35" s="3"/>
      <c r="F35" s="34">
        <f t="shared" si="0"/>
        <v>0</v>
      </c>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4"/>
      <c r="AL35" s="11"/>
    </row>
    <row r="36" spans="1:38" ht="54.75" customHeight="1" x14ac:dyDescent="0.3">
      <c r="A36" s="32" t="s">
        <v>52</v>
      </c>
      <c r="B36" s="33" t="s">
        <v>53</v>
      </c>
      <c r="C36" s="39" t="s">
        <v>3</v>
      </c>
      <c r="D36" s="37" t="s">
        <v>306</v>
      </c>
      <c r="E36" s="3">
        <v>3</v>
      </c>
      <c r="F36" s="34">
        <f t="shared" si="0"/>
        <v>40400</v>
      </c>
      <c r="G36" s="158"/>
      <c r="H36" s="158"/>
      <c r="I36" s="158"/>
      <c r="J36" s="158">
        <v>17000</v>
      </c>
      <c r="K36" s="158"/>
      <c r="L36" s="158"/>
      <c r="M36" s="158"/>
      <c r="N36" s="158"/>
      <c r="O36" s="158">
        <v>4300</v>
      </c>
      <c r="P36" s="158"/>
      <c r="Q36" s="158"/>
      <c r="R36" s="158"/>
      <c r="S36" s="158"/>
      <c r="T36" s="158"/>
      <c r="U36" s="158"/>
      <c r="V36" s="158"/>
      <c r="W36" s="158"/>
      <c r="X36" s="158"/>
      <c r="Y36" s="158"/>
      <c r="Z36" s="158">
        <v>2100</v>
      </c>
      <c r="AA36" s="158"/>
      <c r="AB36" s="158"/>
      <c r="AC36" s="158"/>
      <c r="AD36" s="158"/>
      <c r="AE36" s="158"/>
      <c r="AF36" s="158"/>
      <c r="AG36" s="158"/>
      <c r="AH36" s="158"/>
      <c r="AI36" s="158">
        <v>17000</v>
      </c>
      <c r="AJ36" s="158"/>
      <c r="AK36" s="37"/>
      <c r="AL36" s="11"/>
    </row>
    <row r="37" spans="1:38" ht="35.1" customHeight="1" x14ac:dyDescent="0.3">
      <c r="A37" s="32" t="s">
        <v>52</v>
      </c>
      <c r="B37" s="33" t="s">
        <v>54</v>
      </c>
      <c r="C37" s="39" t="s">
        <v>1</v>
      </c>
      <c r="D37" s="153" t="s">
        <v>298</v>
      </c>
      <c r="E37" s="3"/>
      <c r="F37" s="34">
        <f t="shared" si="0"/>
        <v>19000</v>
      </c>
      <c r="G37" s="158"/>
      <c r="H37" s="158"/>
      <c r="I37" s="158"/>
      <c r="J37" s="158"/>
      <c r="K37" s="158"/>
      <c r="L37" s="158"/>
      <c r="M37" s="158"/>
      <c r="N37" s="158"/>
      <c r="O37" s="158">
        <v>19000</v>
      </c>
      <c r="P37" s="158"/>
      <c r="Q37" s="158"/>
      <c r="R37" s="158"/>
      <c r="S37" s="158"/>
      <c r="T37" s="158"/>
      <c r="U37" s="158"/>
      <c r="V37" s="158"/>
      <c r="W37" s="158"/>
      <c r="X37" s="158"/>
      <c r="Y37" s="158"/>
      <c r="Z37" s="158"/>
      <c r="AA37" s="158"/>
      <c r="AB37" s="158"/>
      <c r="AC37" s="158"/>
      <c r="AD37" s="158"/>
      <c r="AE37" s="158"/>
      <c r="AF37" s="158"/>
      <c r="AG37" s="158"/>
      <c r="AH37" s="158"/>
      <c r="AI37" s="158"/>
      <c r="AJ37" s="158"/>
      <c r="AK37" s="37"/>
      <c r="AL37" s="11"/>
    </row>
    <row r="38" spans="1:38" ht="35.1" customHeight="1" x14ac:dyDescent="0.3">
      <c r="A38" s="32" t="s">
        <v>52</v>
      </c>
      <c r="B38" s="33" t="s">
        <v>111</v>
      </c>
      <c r="C38" s="39" t="s">
        <v>1</v>
      </c>
      <c r="D38" s="154" t="s">
        <v>299</v>
      </c>
      <c r="E38" s="3"/>
      <c r="F38" s="34">
        <f t="shared" si="0"/>
        <v>3200</v>
      </c>
      <c r="G38" s="158"/>
      <c r="H38" s="158"/>
      <c r="I38" s="158"/>
      <c r="J38" s="158"/>
      <c r="K38" s="158"/>
      <c r="L38" s="158"/>
      <c r="M38" s="158"/>
      <c r="N38" s="158"/>
      <c r="O38" s="158"/>
      <c r="P38" s="158"/>
      <c r="Q38" s="158"/>
      <c r="R38" s="158"/>
      <c r="S38" s="158"/>
      <c r="T38" s="158">
        <v>3200</v>
      </c>
      <c r="U38" s="158"/>
      <c r="V38" s="158"/>
      <c r="W38" s="158"/>
      <c r="X38" s="158"/>
      <c r="Y38" s="158"/>
      <c r="Z38" s="158"/>
      <c r="AA38" s="158"/>
      <c r="AB38" s="158"/>
      <c r="AC38" s="158"/>
      <c r="AD38" s="158"/>
      <c r="AE38" s="158"/>
      <c r="AF38" s="158"/>
      <c r="AG38" s="158"/>
      <c r="AH38" s="158"/>
      <c r="AI38" s="158"/>
      <c r="AJ38" s="158"/>
      <c r="AK38" s="167"/>
      <c r="AL38" s="11"/>
    </row>
    <row r="39" spans="1:38" ht="35.1" customHeight="1" x14ac:dyDescent="0.3">
      <c r="A39" s="32" t="s">
        <v>52</v>
      </c>
      <c r="B39" s="33" t="s">
        <v>112</v>
      </c>
      <c r="C39" s="39" t="s">
        <v>1</v>
      </c>
      <c r="D39" s="152" t="s">
        <v>299</v>
      </c>
      <c r="E39" s="3"/>
      <c r="F39" s="34">
        <f t="shared" si="0"/>
        <v>3200</v>
      </c>
      <c r="G39" s="158"/>
      <c r="H39" s="158"/>
      <c r="I39" s="158"/>
      <c r="J39" s="158"/>
      <c r="K39" s="158"/>
      <c r="L39" s="158"/>
      <c r="M39" s="158"/>
      <c r="N39" s="158"/>
      <c r="O39" s="158"/>
      <c r="P39" s="158"/>
      <c r="Q39" s="158"/>
      <c r="R39" s="158"/>
      <c r="S39" s="158"/>
      <c r="T39" s="158">
        <v>3200</v>
      </c>
      <c r="U39" s="158"/>
      <c r="V39" s="158"/>
      <c r="W39" s="158"/>
      <c r="X39" s="158"/>
      <c r="Y39" s="158"/>
      <c r="Z39" s="158"/>
      <c r="AA39" s="158"/>
      <c r="AB39" s="158"/>
      <c r="AC39" s="158"/>
      <c r="AD39" s="158"/>
      <c r="AE39" s="158"/>
      <c r="AF39" s="158"/>
      <c r="AG39" s="158"/>
      <c r="AH39" s="158"/>
      <c r="AI39" s="158"/>
      <c r="AJ39" s="158"/>
      <c r="AK39" s="4"/>
      <c r="AL39" s="11"/>
    </row>
    <row r="40" spans="1:38" ht="35.1" customHeight="1" x14ac:dyDescent="0.3">
      <c r="A40" s="32" t="s">
        <v>52</v>
      </c>
      <c r="B40" s="33" t="s">
        <v>57</v>
      </c>
      <c r="C40" s="39" t="s">
        <v>1</v>
      </c>
      <c r="D40" s="4"/>
      <c r="E40" s="3"/>
      <c r="F40" s="34">
        <f t="shared" si="0"/>
        <v>0</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4"/>
      <c r="AL40" s="11"/>
    </row>
    <row r="41" spans="1:38" ht="35.1" customHeight="1" x14ac:dyDescent="0.3">
      <c r="A41" s="32" t="s">
        <v>52</v>
      </c>
      <c r="B41" s="33" t="s">
        <v>113</v>
      </c>
      <c r="C41" s="39" t="s">
        <v>9</v>
      </c>
      <c r="D41" s="4"/>
      <c r="E41" s="3"/>
      <c r="F41" s="34">
        <f t="shared" si="0"/>
        <v>0</v>
      </c>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4"/>
      <c r="AL41" s="11"/>
    </row>
    <row r="42" spans="1:38" ht="35.1" customHeight="1" x14ac:dyDescent="0.3">
      <c r="A42" s="32" t="s">
        <v>52</v>
      </c>
      <c r="B42" s="33" t="s">
        <v>59</v>
      </c>
      <c r="C42" s="39" t="s">
        <v>3</v>
      </c>
      <c r="D42" s="4" t="s">
        <v>351</v>
      </c>
      <c r="E42" s="3">
        <v>3</v>
      </c>
      <c r="F42" s="34">
        <f t="shared" si="0"/>
        <v>1900</v>
      </c>
      <c r="G42" s="158"/>
      <c r="H42" s="158"/>
      <c r="I42" s="158"/>
      <c r="J42" s="158">
        <v>1900</v>
      </c>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4"/>
      <c r="AL42" s="11"/>
    </row>
    <row r="43" spans="1:38" ht="35.1" customHeight="1" x14ac:dyDescent="0.3">
      <c r="A43" s="32" t="s">
        <v>52</v>
      </c>
      <c r="B43" s="33" t="s">
        <v>60</v>
      </c>
      <c r="C43" s="39" t="s">
        <v>1</v>
      </c>
      <c r="D43" s="4" t="s">
        <v>311</v>
      </c>
      <c r="E43" s="3"/>
      <c r="F43" s="34">
        <f t="shared" si="0"/>
        <v>0</v>
      </c>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4"/>
      <c r="AL43" s="11"/>
    </row>
    <row r="44" spans="1:38" ht="35.1" customHeight="1" x14ac:dyDescent="0.3">
      <c r="A44" s="32" t="s">
        <v>52</v>
      </c>
      <c r="B44" s="33" t="s">
        <v>114</v>
      </c>
      <c r="C44" s="39" t="s">
        <v>9</v>
      </c>
      <c r="D44" s="4"/>
      <c r="E44" s="3"/>
      <c r="F44" s="34">
        <f t="shared" si="0"/>
        <v>0</v>
      </c>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4"/>
      <c r="AL44" s="11"/>
    </row>
    <row r="45" spans="1:38" ht="35.1" customHeight="1" x14ac:dyDescent="0.3">
      <c r="A45" s="32" t="s">
        <v>52</v>
      </c>
      <c r="B45" s="33" t="s">
        <v>62</v>
      </c>
      <c r="C45" s="39" t="s">
        <v>9</v>
      </c>
      <c r="D45" s="4"/>
      <c r="E45" s="3"/>
      <c r="F45" s="34">
        <f t="shared" si="0"/>
        <v>0</v>
      </c>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4"/>
      <c r="AL45" s="11"/>
    </row>
    <row r="46" spans="1:38" ht="35.1" customHeight="1" x14ac:dyDescent="0.3">
      <c r="A46" s="32" t="s">
        <v>52</v>
      </c>
      <c r="B46" s="33" t="s">
        <v>63</v>
      </c>
      <c r="C46" s="39" t="s">
        <v>1</v>
      </c>
      <c r="D46" s="4"/>
      <c r="E46" s="3"/>
      <c r="F46" s="34">
        <f t="shared" si="0"/>
        <v>0</v>
      </c>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4"/>
      <c r="AL46" s="11"/>
    </row>
    <row r="47" spans="1:38" ht="35.1" customHeight="1" x14ac:dyDescent="0.3">
      <c r="A47" s="32" t="s">
        <v>65</v>
      </c>
      <c r="B47" s="33" t="s">
        <v>66</v>
      </c>
      <c r="C47" s="39" t="s">
        <v>3</v>
      </c>
      <c r="D47" s="4" t="s">
        <v>300</v>
      </c>
      <c r="E47" s="3">
        <v>3</v>
      </c>
      <c r="F47" s="34">
        <f t="shared" si="0"/>
        <v>142479</v>
      </c>
      <c r="G47" s="158"/>
      <c r="H47" s="158"/>
      <c r="I47" s="158"/>
      <c r="J47" s="158">
        <v>58647</v>
      </c>
      <c r="K47" s="158"/>
      <c r="L47" s="158"/>
      <c r="M47" s="158"/>
      <c r="N47" s="158"/>
      <c r="O47" s="158"/>
      <c r="P47" s="158"/>
      <c r="Q47" s="158"/>
      <c r="R47" s="158"/>
      <c r="S47" s="158"/>
      <c r="T47" s="158"/>
      <c r="U47" s="158"/>
      <c r="V47" s="158"/>
      <c r="W47" s="158"/>
      <c r="X47" s="158"/>
      <c r="Y47" s="158"/>
      <c r="Z47" s="158">
        <v>25185</v>
      </c>
      <c r="AA47" s="158"/>
      <c r="AB47" s="158"/>
      <c r="AC47" s="158"/>
      <c r="AD47" s="158"/>
      <c r="AE47" s="158"/>
      <c r="AF47" s="158"/>
      <c r="AG47" s="158"/>
      <c r="AH47" s="158"/>
      <c r="AI47" s="158">
        <v>58647</v>
      </c>
      <c r="AJ47" s="158"/>
      <c r="AK47" s="4"/>
      <c r="AL47" s="11"/>
    </row>
    <row r="48" spans="1:38" ht="35.1" customHeight="1" x14ac:dyDescent="0.3">
      <c r="A48" s="32" t="s">
        <v>65</v>
      </c>
      <c r="B48" s="33" t="s">
        <v>67</v>
      </c>
      <c r="C48" s="39" t="s">
        <v>3</v>
      </c>
      <c r="D48" s="4" t="s">
        <v>301</v>
      </c>
      <c r="E48" s="3">
        <v>3</v>
      </c>
      <c r="F48" s="34">
        <f t="shared" si="0"/>
        <v>55670</v>
      </c>
      <c r="G48" s="158"/>
      <c r="H48" s="158"/>
      <c r="I48" s="158"/>
      <c r="J48" s="158">
        <v>22915</v>
      </c>
      <c r="K48" s="158"/>
      <c r="L48" s="158"/>
      <c r="M48" s="158"/>
      <c r="N48" s="158"/>
      <c r="O48" s="158"/>
      <c r="P48" s="158"/>
      <c r="Q48" s="158"/>
      <c r="R48" s="158"/>
      <c r="S48" s="158"/>
      <c r="T48" s="158"/>
      <c r="U48" s="158"/>
      <c r="V48" s="158"/>
      <c r="W48" s="158"/>
      <c r="X48" s="158"/>
      <c r="Y48" s="158"/>
      <c r="Z48" s="158">
        <v>9840</v>
      </c>
      <c r="AA48" s="158"/>
      <c r="AB48" s="158"/>
      <c r="AC48" s="158"/>
      <c r="AD48" s="158"/>
      <c r="AE48" s="158"/>
      <c r="AF48" s="158"/>
      <c r="AG48" s="158"/>
      <c r="AH48" s="158"/>
      <c r="AI48" s="158">
        <v>22915</v>
      </c>
      <c r="AJ48" s="158"/>
      <c r="AK48" s="4"/>
      <c r="AL48" s="11"/>
    </row>
    <row r="49" spans="1:38" ht="35.1" customHeight="1" x14ac:dyDescent="0.3">
      <c r="A49" s="32" t="s">
        <v>65</v>
      </c>
      <c r="B49" s="33" t="s">
        <v>68</v>
      </c>
      <c r="C49" s="39" t="s">
        <v>3</v>
      </c>
      <c r="D49" s="4" t="s">
        <v>302</v>
      </c>
      <c r="E49" s="3">
        <v>3</v>
      </c>
      <c r="F49" s="34">
        <f t="shared" si="0"/>
        <v>41092</v>
      </c>
      <c r="G49" s="158"/>
      <c r="H49" s="158"/>
      <c r="I49" s="158"/>
      <c r="J49" s="158">
        <v>20546</v>
      </c>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v>20546</v>
      </c>
      <c r="AJ49" s="158"/>
      <c r="AK49" s="4"/>
      <c r="AL49" s="11"/>
    </row>
    <row r="50" spans="1:38" ht="35.1" customHeight="1" x14ac:dyDescent="0.3">
      <c r="A50" s="32" t="s">
        <v>65</v>
      </c>
      <c r="B50" s="33" t="s">
        <v>69</v>
      </c>
      <c r="C50" s="39" t="s">
        <v>1</v>
      </c>
      <c r="D50" s="4" t="s">
        <v>303</v>
      </c>
      <c r="E50" s="3"/>
      <c r="F50" s="34">
        <f t="shared" si="0"/>
        <v>4480</v>
      </c>
      <c r="G50" s="158"/>
      <c r="H50" s="158"/>
      <c r="I50" s="158"/>
      <c r="J50" s="158"/>
      <c r="K50" s="158"/>
      <c r="L50" s="158"/>
      <c r="M50" s="158"/>
      <c r="N50" s="158"/>
      <c r="O50" s="158"/>
      <c r="P50" s="158"/>
      <c r="Q50" s="158"/>
      <c r="R50" s="158"/>
      <c r="S50" s="158"/>
      <c r="T50" s="158"/>
      <c r="U50" s="158">
        <v>4480</v>
      </c>
      <c r="V50" s="158"/>
      <c r="W50" s="158"/>
      <c r="X50" s="158"/>
      <c r="Y50" s="158"/>
      <c r="Z50" s="158"/>
      <c r="AA50" s="158"/>
      <c r="AB50" s="158"/>
      <c r="AC50" s="158"/>
      <c r="AD50" s="158"/>
      <c r="AE50" s="158"/>
      <c r="AF50" s="158"/>
      <c r="AG50" s="158"/>
      <c r="AH50" s="158"/>
      <c r="AI50" s="158"/>
      <c r="AJ50" s="158"/>
      <c r="AK50" s="4"/>
      <c r="AL50" s="11"/>
    </row>
    <row r="51" spans="1:38" ht="35.1" customHeight="1" x14ac:dyDescent="0.3">
      <c r="A51" s="32" t="s">
        <v>65</v>
      </c>
      <c r="B51" s="33" t="s">
        <v>70</v>
      </c>
      <c r="C51" s="39" t="s">
        <v>9</v>
      </c>
      <c r="D51" s="4"/>
      <c r="E51" s="3"/>
      <c r="F51" s="34">
        <f t="shared" si="0"/>
        <v>0</v>
      </c>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4"/>
      <c r="AL51" s="11"/>
    </row>
    <row r="52" spans="1:38" ht="35.1" customHeight="1" x14ac:dyDescent="0.3">
      <c r="A52" s="32" t="s">
        <v>65</v>
      </c>
      <c r="B52" s="33" t="s">
        <v>71</v>
      </c>
      <c r="C52" s="39" t="s">
        <v>1</v>
      </c>
      <c r="D52" s="4"/>
      <c r="E52" s="3"/>
      <c r="F52" s="34">
        <f t="shared" si="0"/>
        <v>0</v>
      </c>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4"/>
      <c r="AL52" s="11"/>
    </row>
    <row r="53" spans="1:38" ht="35.1" customHeight="1" x14ac:dyDescent="0.3">
      <c r="A53" s="32" t="s">
        <v>65</v>
      </c>
      <c r="B53" s="33" t="s">
        <v>72</v>
      </c>
      <c r="C53" s="39" t="s">
        <v>1</v>
      </c>
      <c r="D53" s="4" t="s">
        <v>304</v>
      </c>
      <c r="E53" s="3"/>
      <c r="F53" s="34">
        <f t="shared" si="0"/>
        <v>1800</v>
      </c>
      <c r="G53" s="158"/>
      <c r="H53" s="158"/>
      <c r="I53" s="158"/>
      <c r="J53" s="158"/>
      <c r="K53" s="158"/>
      <c r="L53" s="158"/>
      <c r="M53" s="158"/>
      <c r="N53" s="158"/>
      <c r="O53" s="158"/>
      <c r="P53" s="158"/>
      <c r="Q53" s="158"/>
      <c r="R53" s="158"/>
      <c r="S53" s="158"/>
      <c r="T53" s="158"/>
      <c r="U53" s="158">
        <v>1800</v>
      </c>
      <c r="V53" s="158"/>
      <c r="W53" s="158"/>
      <c r="X53" s="158"/>
      <c r="Y53" s="158"/>
      <c r="Z53" s="158"/>
      <c r="AA53" s="158"/>
      <c r="AB53" s="158"/>
      <c r="AC53" s="158"/>
      <c r="AD53" s="158"/>
      <c r="AE53" s="158"/>
      <c r="AF53" s="158"/>
      <c r="AG53" s="158"/>
      <c r="AH53" s="158"/>
      <c r="AI53" s="158"/>
      <c r="AJ53" s="158"/>
      <c r="AK53" s="4"/>
      <c r="AL53" s="11"/>
    </row>
    <row r="54" spans="1:38" ht="35.1" customHeight="1" x14ac:dyDescent="0.3">
      <c r="A54" s="32" t="s">
        <v>65</v>
      </c>
      <c r="B54" s="33" t="s">
        <v>73</v>
      </c>
      <c r="C54" s="39" t="s">
        <v>3</v>
      </c>
      <c r="D54" s="4" t="s">
        <v>305</v>
      </c>
      <c r="E54" s="3">
        <v>3</v>
      </c>
      <c r="F54" s="34">
        <f t="shared" si="0"/>
        <v>6956</v>
      </c>
      <c r="G54" s="158"/>
      <c r="H54" s="158"/>
      <c r="I54" s="158"/>
      <c r="J54" s="158">
        <v>3478</v>
      </c>
      <c r="K54" s="158"/>
      <c r="L54" s="158"/>
      <c r="M54" s="158"/>
      <c r="N54" s="158"/>
      <c r="O54" s="158"/>
      <c r="P54" s="158"/>
      <c r="Q54" s="158"/>
      <c r="R54" s="158"/>
      <c r="S54" s="158"/>
      <c r="T54" s="158"/>
      <c r="U54" s="158"/>
      <c r="V54" s="158"/>
      <c r="W54" s="158"/>
      <c r="X54" s="158"/>
      <c r="Y54" s="158"/>
      <c r="Z54" s="158"/>
      <c r="AA54" s="158"/>
      <c r="AB54" s="158"/>
      <c r="AC54" s="158"/>
      <c r="AD54" s="158">
        <v>3478</v>
      </c>
      <c r="AE54" s="158"/>
      <c r="AF54" s="158"/>
      <c r="AG54" s="158"/>
      <c r="AH54" s="158"/>
      <c r="AI54" s="158"/>
      <c r="AJ54" s="158"/>
      <c r="AK54" s="4"/>
      <c r="AL54" s="11"/>
    </row>
    <row r="55" spans="1:38" ht="35.1" customHeight="1" x14ac:dyDescent="0.3">
      <c r="A55" s="32" t="s">
        <v>65</v>
      </c>
      <c r="B55" s="33" t="s">
        <v>74</v>
      </c>
      <c r="C55" s="39" t="s">
        <v>9</v>
      </c>
      <c r="D55" s="4"/>
      <c r="E55" s="3"/>
      <c r="F55" s="34">
        <f t="shared" si="0"/>
        <v>0</v>
      </c>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4"/>
      <c r="AL55" s="11"/>
    </row>
    <row r="56" spans="1:38" ht="35.1" customHeight="1" x14ac:dyDescent="0.3">
      <c r="A56" s="32" t="s">
        <v>76</v>
      </c>
      <c r="B56" s="33" t="s">
        <v>76</v>
      </c>
      <c r="C56" s="39" t="s">
        <v>3</v>
      </c>
      <c r="D56" s="151" t="s">
        <v>347</v>
      </c>
      <c r="E56" s="3">
        <v>2</v>
      </c>
      <c r="F56" s="34">
        <f t="shared" si="0"/>
        <v>67640</v>
      </c>
      <c r="G56" s="158"/>
      <c r="H56" s="158">
        <v>910</v>
      </c>
      <c r="I56" s="158"/>
      <c r="J56" s="158"/>
      <c r="K56" s="158"/>
      <c r="L56" s="158">
        <v>16000</v>
      </c>
      <c r="M56" s="158"/>
      <c r="N56" s="158"/>
      <c r="O56" s="158"/>
      <c r="P56" s="158"/>
      <c r="Q56" s="158"/>
      <c r="R56" s="158"/>
      <c r="S56" s="158">
        <v>16910</v>
      </c>
      <c r="T56" s="158"/>
      <c r="U56" s="158"/>
      <c r="V56" s="158"/>
      <c r="W56" s="158"/>
      <c r="X56" s="158"/>
      <c r="Y56" s="158"/>
      <c r="Z56" s="158">
        <v>16910</v>
      </c>
      <c r="AA56" s="158"/>
      <c r="AB56" s="158"/>
      <c r="AC56" s="158"/>
      <c r="AD56" s="158"/>
      <c r="AE56" s="158"/>
      <c r="AF56" s="158"/>
      <c r="AG56" s="158">
        <v>16910</v>
      </c>
      <c r="AH56" s="158"/>
      <c r="AI56" s="158"/>
      <c r="AJ56" s="158"/>
      <c r="AK56" s="153"/>
      <c r="AL56" s="11"/>
    </row>
    <row r="57" spans="1:38" ht="35.1" customHeight="1" x14ac:dyDescent="0.3">
      <c r="A57" s="32" t="s">
        <v>78</v>
      </c>
      <c r="B57" s="33" t="s">
        <v>79</v>
      </c>
      <c r="C57" s="39" t="s">
        <v>9</v>
      </c>
      <c r="D57" s="4"/>
      <c r="E57" s="3"/>
      <c r="F57" s="34">
        <f t="shared" si="0"/>
        <v>0</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4"/>
      <c r="AL57" s="11"/>
    </row>
    <row r="58" spans="1:38" ht="35.1" customHeight="1" x14ac:dyDescent="0.3">
      <c r="A58" s="32" t="s">
        <v>78</v>
      </c>
      <c r="B58" s="33" t="s">
        <v>115</v>
      </c>
      <c r="C58" s="39" t="s">
        <v>3</v>
      </c>
      <c r="D58" s="4" t="s">
        <v>265</v>
      </c>
      <c r="E58" s="3"/>
      <c r="F58" s="34">
        <f t="shared" si="0"/>
        <v>3490</v>
      </c>
      <c r="G58" s="158"/>
      <c r="H58" s="158"/>
      <c r="I58" s="158"/>
      <c r="J58" s="158"/>
      <c r="K58" s="158"/>
      <c r="L58" s="158"/>
      <c r="M58" s="158"/>
      <c r="N58" s="158"/>
      <c r="O58" s="158"/>
      <c r="P58" s="158"/>
      <c r="Q58" s="158"/>
      <c r="R58" s="158"/>
      <c r="S58" s="158"/>
      <c r="T58" s="158"/>
      <c r="U58" s="158">
        <v>3490</v>
      </c>
      <c r="V58" s="158"/>
      <c r="W58" s="158"/>
      <c r="X58" s="158"/>
      <c r="Y58" s="158"/>
      <c r="Z58" s="158"/>
      <c r="AA58" s="158"/>
      <c r="AB58" s="158"/>
      <c r="AC58" s="158"/>
      <c r="AD58" s="158"/>
      <c r="AE58" s="158"/>
      <c r="AF58" s="158"/>
      <c r="AG58" s="158"/>
      <c r="AH58" s="158"/>
      <c r="AI58" s="158"/>
      <c r="AJ58" s="158"/>
      <c r="AK58" s="4"/>
      <c r="AL58" s="11"/>
    </row>
    <row r="59" spans="1:38" ht="35.1" customHeight="1" x14ac:dyDescent="0.3">
      <c r="A59" s="32" t="s">
        <v>82</v>
      </c>
      <c r="B59" s="33" t="s">
        <v>116</v>
      </c>
      <c r="C59" s="39" t="s">
        <v>3</v>
      </c>
      <c r="D59" s="4" t="s">
        <v>266</v>
      </c>
      <c r="E59" s="3">
        <v>2</v>
      </c>
      <c r="F59" s="34">
        <f t="shared" si="0"/>
        <v>8060</v>
      </c>
      <c r="G59" s="158"/>
      <c r="H59" s="158">
        <v>4030</v>
      </c>
      <c r="I59" s="158"/>
      <c r="J59" s="158"/>
      <c r="K59" s="158"/>
      <c r="L59" s="158"/>
      <c r="M59" s="158"/>
      <c r="N59" s="158"/>
      <c r="O59" s="158"/>
      <c r="P59" s="158"/>
      <c r="Q59" s="158"/>
      <c r="R59" s="158"/>
      <c r="S59" s="158"/>
      <c r="T59" s="158"/>
      <c r="U59" s="158"/>
      <c r="V59" s="158"/>
      <c r="W59" s="158"/>
      <c r="X59" s="158"/>
      <c r="Y59" s="158"/>
      <c r="Z59" s="158"/>
      <c r="AA59" s="158"/>
      <c r="AB59" s="158">
        <v>4030</v>
      </c>
      <c r="AC59" s="158"/>
      <c r="AD59" s="158"/>
      <c r="AE59" s="158"/>
      <c r="AF59" s="158"/>
      <c r="AG59" s="158"/>
      <c r="AH59" s="158"/>
      <c r="AI59" s="158"/>
      <c r="AJ59" s="158"/>
      <c r="AK59" s="164" t="s">
        <v>336</v>
      </c>
      <c r="AL59" s="165">
        <f>((F6/100)*5)*43.54</f>
        <v>3086.9860000000003</v>
      </c>
    </row>
    <row r="60" spans="1:38" ht="35.1" customHeight="1" x14ac:dyDescent="0.3">
      <c r="A60" s="32" t="s">
        <v>82</v>
      </c>
      <c r="B60" s="33" t="s">
        <v>84</v>
      </c>
      <c r="C60" s="39" t="s">
        <v>3</v>
      </c>
      <c r="D60" s="4" t="s">
        <v>284</v>
      </c>
      <c r="E60" s="3"/>
      <c r="F60" s="34">
        <f t="shared" si="0"/>
        <v>350</v>
      </c>
      <c r="G60" s="158"/>
      <c r="H60" s="158"/>
      <c r="I60" s="158"/>
      <c r="J60" s="158"/>
      <c r="K60" s="158"/>
      <c r="L60" s="158"/>
      <c r="M60" s="158"/>
      <c r="N60" s="158"/>
      <c r="O60" s="158"/>
      <c r="P60" s="158"/>
      <c r="Q60" s="158"/>
      <c r="R60" s="158"/>
      <c r="S60" s="158"/>
      <c r="T60" s="158"/>
      <c r="U60" s="158"/>
      <c r="V60" s="158"/>
      <c r="W60" s="158"/>
      <c r="X60" s="158"/>
      <c r="Y60" s="158"/>
      <c r="Z60" s="158">
        <v>350</v>
      </c>
      <c r="AA60" s="158"/>
      <c r="AB60" s="158"/>
      <c r="AC60" s="158"/>
      <c r="AD60" s="158"/>
      <c r="AE60" s="158"/>
      <c r="AF60" s="158"/>
      <c r="AG60" s="158"/>
      <c r="AH60" s="158"/>
      <c r="AI60" s="158"/>
      <c r="AJ60" s="158"/>
      <c r="AK60" s="164" t="s">
        <v>337</v>
      </c>
      <c r="AL60" s="165">
        <f>((F6/100)*2)*43.54</f>
        <v>1234.7944</v>
      </c>
    </row>
    <row r="61" spans="1:38" ht="35.1" customHeight="1" x14ac:dyDescent="0.3">
      <c r="A61" s="32" t="s">
        <v>82</v>
      </c>
      <c r="B61" s="33" t="s">
        <v>85</v>
      </c>
      <c r="C61" s="39" t="s">
        <v>3</v>
      </c>
      <c r="D61" s="4" t="s">
        <v>267</v>
      </c>
      <c r="E61" s="3"/>
      <c r="F61" s="34">
        <f t="shared" si="0"/>
        <v>0</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64" t="s">
        <v>338</v>
      </c>
      <c r="AL61" s="165">
        <f>((F6/100)*5)*19.55</f>
        <v>1386.0950000000003</v>
      </c>
    </row>
    <row r="62" spans="1:38" ht="35.1" customHeight="1" x14ac:dyDescent="0.3">
      <c r="A62" s="32" t="s">
        <v>82</v>
      </c>
      <c r="B62" s="33" t="s">
        <v>32</v>
      </c>
      <c r="C62" s="39" t="s">
        <v>3</v>
      </c>
      <c r="D62" s="4"/>
      <c r="E62" s="3"/>
      <c r="F62" s="34">
        <f t="shared" si="0"/>
        <v>0</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4"/>
      <c r="AL62" s="11"/>
    </row>
    <row r="63" spans="1:38" ht="35.1" customHeight="1" x14ac:dyDescent="0.3">
      <c r="A63" s="32" t="s">
        <v>82</v>
      </c>
      <c r="B63" s="33" t="s">
        <v>86</v>
      </c>
      <c r="C63" s="39" t="s">
        <v>3</v>
      </c>
      <c r="D63" s="4"/>
      <c r="E63" s="3"/>
      <c r="F63" s="34">
        <f t="shared" si="0"/>
        <v>0</v>
      </c>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4"/>
      <c r="AL63" s="11"/>
    </row>
    <row r="64" spans="1:38" ht="35.1" customHeight="1" x14ac:dyDescent="0.3">
      <c r="A64" s="32" t="s">
        <v>82</v>
      </c>
      <c r="B64" s="33" t="s">
        <v>87</v>
      </c>
      <c r="C64" s="39" t="s">
        <v>3</v>
      </c>
      <c r="D64" s="4"/>
      <c r="E64" s="3"/>
      <c r="F64" s="34">
        <f t="shared" si="0"/>
        <v>0</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4"/>
      <c r="AL64" s="11"/>
    </row>
    <row r="65" spans="1:38" ht="35.1" customHeight="1" x14ac:dyDescent="0.3">
      <c r="A65" s="15" t="s">
        <v>89</v>
      </c>
      <c r="B65" s="15" t="s">
        <v>89</v>
      </c>
      <c r="C65" s="142" t="s">
        <v>3</v>
      </c>
      <c r="D65" s="4"/>
      <c r="E65" s="3"/>
      <c r="F65" s="34">
        <f t="shared" si="0"/>
        <v>0</v>
      </c>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4"/>
      <c r="AL65" s="11"/>
    </row>
    <row r="66" spans="1:38" ht="16.5" customHeight="1" x14ac:dyDescent="0.3">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L66" s="11"/>
    </row>
    <row r="67" spans="1:38" ht="34.5" customHeight="1" x14ac:dyDescent="0.3">
      <c r="E67" s="39" t="s">
        <v>117</v>
      </c>
      <c r="F67" s="40">
        <f t="shared" ref="F67:AJ67" si="1">SUM(F10:F65)</f>
        <v>461894</v>
      </c>
      <c r="G67" s="159">
        <f t="shared" si="1"/>
        <v>0</v>
      </c>
      <c r="H67" s="159">
        <f t="shared" si="1"/>
        <v>15590</v>
      </c>
      <c r="I67" s="159">
        <f t="shared" si="1"/>
        <v>0</v>
      </c>
      <c r="J67" s="159">
        <f t="shared" si="1"/>
        <v>133716</v>
      </c>
      <c r="K67" s="159">
        <f t="shared" si="1"/>
        <v>2930</v>
      </c>
      <c r="L67" s="159">
        <f t="shared" si="1"/>
        <v>16000</v>
      </c>
      <c r="M67" s="159">
        <f t="shared" si="1"/>
        <v>0</v>
      </c>
      <c r="N67" s="159">
        <f t="shared" si="1"/>
        <v>0</v>
      </c>
      <c r="O67" s="159">
        <f t="shared" si="1"/>
        <v>23300</v>
      </c>
      <c r="P67" s="159">
        <f t="shared" si="1"/>
        <v>5200</v>
      </c>
      <c r="Q67" s="159">
        <f t="shared" si="1"/>
        <v>0</v>
      </c>
      <c r="R67" s="159">
        <f t="shared" si="1"/>
        <v>0</v>
      </c>
      <c r="S67" s="159">
        <f t="shared" si="1"/>
        <v>16910</v>
      </c>
      <c r="T67" s="159">
        <f t="shared" si="1"/>
        <v>12567</v>
      </c>
      <c r="U67" s="159">
        <f t="shared" si="1"/>
        <v>9770</v>
      </c>
      <c r="V67" s="159">
        <f t="shared" si="1"/>
        <v>0</v>
      </c>
      <c r="W67" s="159">
        <f t="shared" si="1"/>
        <v>0</v>
      </c>
      <c r="X67" s="159">
        <f t="shared" si="1"/>
        <v>0</v>
      </c>
      <c r="Y67" s="159">
        <f t="shared" si="1"/>
        <v>0</v>
      </c>
      <c r="Z67" s="159">
        <f t="shared" si="1"/>
        <v>54385</v>
      </c>
      <c r="AA67" s="159">
        <f t="shared" si="1"/>
        <v>0</v>
      </c>
      <c r="AB67" s="159">
        <f t="shared" si="1"/>
        <v>4030</v>
      </c>
      <c r="AC67" s="159">
        <f t="shared" si="1"/>
        <v>0</v>
      </c>
      <c r="AD67" s="159">
        <f t="shared" si="1"/>
        <v>12708</v>
      </c>
      <c r="AE67" s="159">
        <f t="shared" si="1"/>
        <v>2930</v>
      </c>
      <c r="AF67" s="159">
        <f t="shared" si="1"/>
        <v>0</v>
      </c>
      <c r="AG67" s="159">
        <f t="shared" si="1"/>
        <v>16910</v>
      </c>
      <c r="AH67" s="159">
        <f t="shared" si="1"/>
        <v>0</v>
      </c>
      <c r="AI67" s="159">
        <f t="shared" si="1"/>
        <v>119108</v>
      </c>
      <c r="AJ67" s="159">
        <f t="shared" si="1"/>
        <v>15840</v>
      </c>
      <c r="AK67" s="168"/>
      <c r="AL67" s="11"/>
    </row>
  </sheetData>
  <mergeCells count="6">
    <mergeCell ref="G8:AJ8"/>
    <mergeCell ref="E3:F3"/>
    <mergeCell ref="E4:F4"/>
    <mergeCell ref="D8:D9"/>
    <mergeCell ref="E8:E9"/>
    <mergeCell ref="F8:F9"/>
  </mergeCells>
  <dataValidations count="2">
    <dataValidation type="list" allowBlank="1" showInputMessage="1" showErrorMessage="1" sqref="WVJ983050:WVJ983105 IX10:IX65 ST10:ST65 ACP10:ACP65 AML10:AML65 AWH10:AWH65 BGD10:BGD65 BPZ10:BPZ65 BZV10:BZV65 CJR10:CJR65 CTN10:CTN65 DDJ10:DDJ65 DNF10:DNF65 DXB10:DXB65 EGX10:EGX65 EQT10:EQT65 FAP10:FAP65 FKL10:FKL65 FUH10:FUH65 GED10:GED65 GNZ10:GNZ65 GXV10:GXV65 HHR10:HHR65 HRN10:HRN65 IBJ10:IBJ65 ILF10:ILF65 IVB10:IVB65 JEX10:JEX65 JOT10:JOT65 JYP10:JYP65 KIL10:KIL65 KSH10:KSH65 LCD10:LCD65 LLZ10:LLZ65 LVV10:LVV65 MFR10:MFR65 MPN10:MPN65 MZJ10:MZJ65 NJF10:NJF65 NTB10:NTB65 OCX10:OCX65 OMT10:OMT65 OWP10:OWP65 PGL10:PGL65 PQH10:PQH65 QAD10:QAD65 QJZ10:QJZ65 QTV10:QTV65 RDR10:RDR65 RNN10:RNN65 RXJ10:RXJ65 SHF10:SHF65 SRB10:SRB65 TAX10:TAX65 TKT10:TKT65 TUP10:TUP65 UEL10:UEL65 UOH10:UOH65 UYD10:UYD65 VHZ10:VHZ65 VRV10:VRV65 WBR10:WBR65 WLN10:WLN65 WVJ10:WVJ65 C65546:C65601 IX65546:IX65601 ST65546:ST65601 ACP65546:ACP65601 AML65546:AML65601 AWH65546:AWH65601 BGD65546:BGD65601 BPZ65546:BPZ65601 BZV65546:BZV65601 CJR65546:CJR65601 CTN65546:CTN65601 DDJ65546:DDJ65601 DNF65546:DNF65601 DXB65546:DXB65601 EGX65546:EGX65601 EQT65546:EQT65601 FAP65546:FAP65601 FKL65546:FKL65601 FUH65546:FUH65601 GED65546:GED65601 GNZ65546:GNZ65601 GXV65546:GXV65601 HHR65546:HHR65601 HRN65546:HRN65601 IBJ65546:IBJ65601 ILF65546:ILF65601 IVB65546:IVB65601 JEX65546:JEX65601 JOT65546:JOT65601 JYP65546:JYP65601 KIL65546:KIL65601 KSH65546:KSH65601 LCD65546:LCD65601 LLZ65546:LLZ65601 LVV65546:LVV65601 MFR65546:MFR65601 MPN65546:MPN65601 MZJ65546:MZJ65601 NJF65546:NJF65601 NTB65546:NTB65601 OCX65546:OCX65601 OMT65546:OMT65601 OWP65546:OWP65601 PGL65546:PGL65601 PQH65546:PQH65601 QAD65546:QAD65601 QJZ65546:QJZ65601 QTV65546:QTV65601 RDR65546:RDR65601 RNN65546:RNN65601 RXJ65546:RXJ65601 SHF65546:SHF65601 SRB65546:SRB65601 TAX65546:TAX65601 TKT65546:TKT65601 TUP65546:TUP65601 UEL65546:UEL65601 UOH65546:UOH65601 UYD65546:UYD65601 VHZ65546:VHZ65601 VRV65546:VRV65601 WBR65546:WBR65601 WLN65546:WLN65601 WVJ65546:WVJ65601 C131082:C131137 IX131082:IX131137 ST131082:ST131137 ACP131082:ACP131137 AML131082:AML131137 AWH131082:AWH131137 BGD131082:BGD131137 BPZ131082:BPZ131137 BZV131082:BZV131137 CJR131082:CJR131137 CTN131082:CTN131137 DDJ131082:DDJ131137 DNF131082:DNF131137 DXB131082:DXB131137 EGX131082:EGX131137 EQT131082:EQT131137 FAP131082:FAP131137 FKL131082:FKL131137 FUH131082:FUH131137 GED131082:GED131137 GNZ131082:GNZ131137 GXV131082:GXV131137 HHR131082:HHR131137 HRN131082:HRN131137 IBJ131082:IBJ131137 ILF131082:ILF131137 IVB131082:IVB131137 JEX131082:JEX131137 JOT131082:JOT131137 JYP131082:JYP131137 KIL131082:KIL131137 KSH131082:KSH131137 LCD131082:LCD131137 LLZ131082:LLZ131137 LVV131082:LVV131137 MFR131082:MFR131137 MPN131082:MPN131137 MZJ131082:MZJ131137 NJF131082:NJF131137 NTB131082:NTB131137 OCX131082:OCX131137 OMT131082:OMT131137 OWP131082:OWP131137 PGL131082:PGL131137 PQH131082:PQH131137 QAD131082:QAD131137 QJZ131082:QJZ131137 QTV131082:QTV131137 RDR131082:RDR131137 RNN131082:RNN131137 RXJ131082:RXJ131137 SHF131082:SHF131137 SRB131082:SRB131137 TAX131082:TAX131137 TKT131082:TKT131137 TUP131082:TUP131137 UEL131082:UEL131137 UOH131082:UOH131137 UYD131082:UYD131137 VHZ131082:VHZ131137 VRV131082:VRV131137 WBR131082:WBR131137 WLN131082:WLN131137 WVJ131082:WVJ131137 C196618:C196673 IX196618:IX196673 ST196618:ST196673 ACP196618:ACP196673 AML196618:AML196673 AWH196618:AWH196673 BGD196618:BGD196673 BPZ196618:BPZ196673 BZV196618:BZV196673 CJR196618:CJR196673 CTN196618:CTN196673 DDJ196618:DDJ196673 DNF196618:DNF196673 DXB196618:DXB196673 EGX196618:EGX196673 EQT196618:EQT196673 FAP196618:FAP196673 FKL196618:FKL196673 FUH196618:FUH196673 GED196618:GED196673 GNZ196618:GNZ196673 GXV196618:GXV196673 HHR196618:HHR196673 HRN196618:HRN196673 IBJ196618:IBJ196673 ILF196618:ILF196673 IVB196618:IVB196673 JEX196618:JEX196673 JOT196618:JOT196673 JYP196618:JYP196673 KIL196618:KIL196673 KSH196618:KSH196673 LCD196618:LCD196673 LLZ196618:LLZ196673 LVV196618:LVV196673 MFR196618:MFR196673 MPN196618:MPN196673 MZJ196618:MZJ196673 NJF196618:NJF196673 NTB196618:NTB196673 OCX196618:OCX196673 OMT196618:OMT196673 OWP196618:OWP196673 PGL196618:PGL196673 PQH196618:PQH196673 QAD196618:QAD196673 QJZ196618:QJZ196673 QTV196618:QTV196673 RDR196618:RDR196673 RNN196618:RNN196673 RXJ196618:RXJ196673 SHF196618:SHF196673 SRB196618:SRB196673 TAX196618:TAX196673 TKT196618:TKT196673 TUP196618:TUP196673 UEL196618:UEL196673 UOH196618:UOH196673 UYD196618:UYD196673 VHZ196618:VHZ196673 VRV196618:VRV196673 WBR196618:WBR196673 WLN196618:WLN196673 WVJ196618:WVJ196673 C262154:C262209 IX262154:IX262209 ST262154:ST262209 ACP262154:ACP262209 AML262154:AML262209 AWH262154:AWH262209 BGD262154:BGD262209 BPZ262154:BPZ262209 BZV262154:BZV262209 CJR262154:CJR262209 CTN262154:CTN262209 DDJ262154:DDJ262209 DNF262154:DNF262209 DXB262154:DXB262209 EGX262154:EGX262209 EQT262154:EQT262209 FAP262154:FAP262209 FKL262154:FKL262209 FUH262154:FUH262209 GED262154:GED262209 GNZ262154:GNZ262209 GXV262154:GXV262209 HHR262154:HHR262209 HRN262154:HRN262209 IBJ262154:IBJ262209 ILF262154:ILF262209 IVB262154:IVB262209 JEX262154:JEX262209 JOT262154:JOT262209 JYP262154:JYP262209 KIL262154:KIL262209 KSH262154:KSH262209 LCD262154:LCD262209 LLZ262154:LLZ262209 LVV262154:LVV262209 MFR262154:MFR262209 MPN262154:MPN262209 MZJ262154:MZJ262209 NJF262154:NJF262209 NTB262154:NTB262209 OCX262154:OCX262209 OMT262154:OMT262209 OWP262154:OWP262209 PGL262154:PGL262209 PQH262154:PQH262209 QAD262154:QAD262209 QJZ262154:QJZ262209 QTV262154:QTV262209 RDR262154:RDR262209 RNN262154:RNN262209 RXJ262154:RXJ262209 SHF262154:SHF262209 SRB262154:SRB262209 TAX262154:TAX262209 TKT262154:TKT262209 TUP262154:TUP262209 UEL262154:UEL262209 UOH262154:UOH262209 UYD262154:UYD262209 VHZ262154:VHZ262209 VRV262154:VRV262209 WBR262154:WBR262209 WLN262154:WLN262209 WVJ262154:WVJ262209 C327690:C327745 IX327690:IX327745 ST327690:ST327745 ACP327690:ACP327745 AML327690:AML327745 AWH327690:AWH327745 BGD327690:BGD327745 BPZ327690:BPZ327745 BZV327690:BZV327745 CJR327690:CJR327745 CTN327690:CTN327745 DDJ327690:DDJ327745 DNF327690:DNF327745 DXB327690:DXB327745 EGX327690:EGX327745 EQT327690:EQT327745 FAP327690:FAP327745 FKL327690:FKL327745 FUH327690:FUH327745 GED327690:GED327745 GNZ327690:GNZ327745 GXV327690:GXV327745 HHR327690:HHR327745 HRN327690:HRN327745 IBJ327690:IBJ327745 ILF327690:ILF327745 IVB327690:IVB327745 JEX327690:JEX327745 JOT327690:JOT327745 JYP327690:JYP327745 KIL327690:KIL327745 KSH327690:KSH327745 LCD327690:LCD327745 LLZ327690:LLZ327745 LVV327690:LVV327745 MFR327690:MFR327745 MPN327690:MPN327745 MZJ327690:MZJ327745 NJF327690:NJF327745 NTB327690:NTB327745 OCX327690:OCX327745 OMT327690:OMT327745 OWP327690:OWP327745 PGL327690:PGL327745 PQH327690:PQH327745 QAD327690:QAD327745 QJZ327690:QJZ327745 QTV327690:QTV327745 RDR327690:RDR327745 RNN327690:RNN327745 RXJ327690:RXJ327745 SHF327690:SHF327745 SRB327690:SRB327745 TAX327690:TAX327745 TKT327690:TKT327745 TUP327690:TUP327745 UEL327690:UEL327745 UOH327690:UOH327745 UYD327690:UYD327745 VHZ327690:VHZ327745 VRV327690:VRV327745 WBR327690:WBR327745 WLN327690:WLN327745 WVJ327690:WVJ327745 C393226:C393281 IX393226:IX393281 ST393226:ST393281 ACP393226:ACP393281 AML393226:AML393281 AWH393226:AWH393281 BGD393226:BGD393281 BPZ393226:BPZ393281 BZV393226:BZV393281 CJR393226:CJR393281 CTN393226:CTN393281 DDJ393226:DDJ393281 DNF393226:DNF393281 DXB393226:DXB393281 EGX393226:EGX393281 EQT393226:EQT393281 FAP393226:FAP393281 FKL393226:FKL393281 FUH393226:FUH393281 GED393226:GED393281 GNZ393226:GNZ393281 GXV393226:GXV393281 HHR393226:HHR393281 HRN393226:HRN393281 IBJ393226:IBJ393281 ILF393226:ILF393281 IVB393226:IVB393281 JEX393226:JEX393281 JOT393226:JOT393281 JYP393226:JYP393281 KIL393226:KIL393281 KSH393226:KSH393281 LCD393226:LCD393281 LLZ393226:LLZ393281 LVV393226:LVV393281 MFR393226:MFR393281 MPN393226:MPN393281 MZJ393226:MZJ393281 NJF393226:NJF393281 NTB393226:NTB393281 OCX393226:OCX393281 OMT393226:OMT393281 OWP393226:OWP393281 PGL393226:PGL393281 PQH393226:PQH393281 QAD393226:QAD393281 QJZ393226:QJZ393281 QTV393226:QTV393281 RDR393226:RDR393281 RNN393226:RNN393281 RXJ393226:RXJ393281 SHF393226:SHF393281 SRB393226:SRB393281 TAX393226:TAX393281 TKT393226:TKT393281 TUP393226:TUP393281 UEL393226:UEL393281 UOH393226:UOH393281 UYD393226:UYD393281 VHZ393226:VHZ393281 VRV393226:VRV393281 WBR393226:WBR393281 WLN393226:WLN393281 WVJ393226:WVJ393281 C458762:C458817 IX458762:IX458817 ST458762:ST458817 ACP458762:ACP458817 AML458762:AML458817 AWH458762:AWH458817 BGD458762:BGD458817 BPZ458762:BPZ458817 BZV458762:BZV458817 CJR458762:CJR458817 CTN458762:CTN458817 DDJ458762:DDJ458817 DNF458762:DNF458817 DXB458762:DXB458817 EGX458762:EGX458817 EQT458762:EQT458817 FAP458762:FAP458817 FKL458762:FKL458817 FUH458762:FUH458817 GED458762:GED458817 GNZ458762:GNZ458817 GXV458762:GXV458817 HHR458762:HHR458817 HRN458762:HRN458817 IBJ458762:IBJ458817 ILF458762:ILF458817 IVB458762:IVB458817 JEX458762:JEX458817 JOT458762:JOT458817 JYP458762:JYP458817 KIL458762:KIL458817 KSH458762:KSH458817 LCD458762:LCD458817 LLZ458762:LLZ458817 LVV458762:LVV458817 MFR458762:MFR458817 MPN458762:MPN458817 MZJ458762:MZJ458817 NJF458762:NJF458817 NTB458762:NTB458817 OCX458762:OCX458817 OMT458762:OMT458817 OWP458762:OWP458817 PGL458762:PGL458817 PQH458762:PQH458817 QAD458762:QAD458817 QJZ458762:QJZ458817 QTV458762:QTV458817 RDR458762:RDR458817 RNN458762:RNN458817 RXJ458762:RXJ458817 SHF458762:SHF458817 SRB458762:SRB458817 TAX458762:TAX458817 TKT458762:TKT458817 TUP458762:TUP458817 UEL458762:UEL458817 UOH458762:UOH458817 UYD458762:UYD458817 VHZ458762:VHZ458817 VRV458762:VRV458817 WBR458762:WBR458817 WLN458762:WLN458817 WVJ458762:WVJ458817 C524298:C524353 IX524298:IX524353 ST524298:ST524353 ACP524298:ACP524353 AML524298:AML524353 AWH524298:AWH524353 BGD524298:BGD524353 BPZ524298:BPZ524353 BZV524298:BZV524353 CJR524298:CJR524353 CTN524298:CTN524353 DDJ524298:DDJ524353 DNF524298:DNF524353 DXB524298:DXB524353 EGX524298:EGX524353 EQT524298:EQT524353 FAP524298:FAP524353 FKL524298:FKL524353 FUH524298:FUH524353 GED524298:GED524353 GNZ524298:GNZ524353 GXV524298:GXV524353 HHR524298:HHR524353 HRN524298:HRN524353 IBJ524298:IBJ524353 ILF524298:ILF524353 IVB524298:IVB524353 JEX524298:JEX524353 JOT524298:JOT524353 JYP524298:JYP524353 KIL524298:KIL524353 KSH524298:KSH524353 LCD524298:LCD524353 LLZ524298:LLZ524353 LVV524298:LVV524353 MFR524298:MFR524353 MPN524298:MPN524353 MZJ524298:MZJ524353 NJF524298:NJF524353 NTB524298:NTB524353 OCX524298:OCX524353 OMT524298:OMT524353 OWP524298:OWP524353 PGL524298:PGL524353 PQH524298:PQH524353 QAD524298:QAD524353 QJZ524298:QJZ524353 QTV524298:QTV524353 RDR524298:RDR524353 RNN524298:RNN524353 RXJ524298:RXJ524353 SHF524298:SHF524353 SRB524298:SRB524353 TAX524298:TAX524353 TKT524298:TKT524353 TUP524298:TUP524353 UEL524298:UEL524353 UOH524298:UOH524353 UYD524298:UYD524353 VHZ524298:VHZ524353 VRV524298:VRV524353 WBR524298:WBR524353 WLN524298:WLN524353 WVJ524298:WVJ524353 C589834:C589889 IX589834:IX589889 ST589834:ST589889 ACP589834:ACP589889 AML589834:AML589889 AWH589834:AWH589889 BGD589834:BGD589889 BPZ589834:BPZ589889 BZV589834:BZV589889 CJR589834:CJR589889 CTN589834:CTN589889 DDJ589834:DDJ589889 DNF589834:DNF589889 DXB589834:DXB589889 EGX589834:EGX589889 EQT589834:EQT589889 FAP589834:FAP589889 FKL589834:FKL589889 FUH589834:FUH589889 GED589834:GED589889 GNZ589834:GNZ589889 GXV589834:GXV589889 HHR589834:HHR589889 HRN589834:HRN589889 IBJ589834:IBJ589889 ILF589834:ILF589889 IVB589834:IVB589889 JEX589834:JEX589889 JOT589834:JOT589889 JYP589834:JYP589889 KIL589834:KIL589889 KSH589834:KSH589889 LCD589834:LCD589889 LLZ589834:LLZ589889 LVV589834:LVV589889 MFR589834:MFR589889 MPN589834:MPN589889 MZJ589834:MZJ589889 NJF589834:NJF589889 NTB589834:NTB589889 OCX589834:OCX589889 OMT589834:OMT589889 OWP589834:OWP589889 PGL589834:PGL589889 PQH589834:PQH589889 QAD589834:QAD589889 QJZ589834:QJZ589889 QTV589834:QTV589889 RDR589834:RDR589889 RNN589834:RNN589889 RXJ589834:RXJ589889 SHF589834:SHF589889 SRB589834:SRB589889 TAX589834:TAX589889 TKT589834:TKT589889 TUP589834:TUP589889 UEL589834:UEL589889 UOH589834:UOH589889 UYD589834:UYD589889 VHZ589834:VHZ589889 VRV589834:VRV589889 WBR589834:WBR589889 WLN589834:WLN589889 WVJ589834:WVJ589889 C655370:C655425 IX655370:IX655425 ST655370:ST655425 ACP655370:ACP655425 AML655370:AML655425 AWH655370:AWH655425 BGD655370:BGD655425 BPZ655370:BPZ655425 BZV655370:BZV655425 CJR655370:CJR655425 CTN655370:CTN655425 DDJ655370:DDJ655425 DNF655370:DNF655425 DXB655370:DXB655425 EGX655370:EGX655425 EQT655370:EQT655425 FAP655370:FAP655425 FKL655370:FKL655425 FUH655370:FUH655425 GED655370:GED655425 GNZ655370:GNZ655425 GXV655370:GXV655425 HHR655370:HHR655425 HRN655370:HRN655425 IBJ655370:IBJ655425 ILF655370:ILF655425 IVB655370:IVB655425 JEX655370:JEX655425 JOT655370:JOT655425 JYP655370:JYP655425 KIL655370:KIL655425 KSH655370:KSH655425 LCD655370:LCD655425 LLZ655370:LLZ655425 LVV655370:LVV655425 MFR655370:MFR655425 MPN655370:MPN655425 MZJ655370:MZJ655425 NJF655370:NJF655425 NTB655370:NTB655425 OCX655370:OCX655425 OMT655370:OMT655425 OWP655370:OWP655425 PGL655370:PGL655425 PQH655370:PQH655425 QAD655370:QAD655425 QJZ655370:QJZ655425 QTV655370:QTV655425 RDR655370:RDR655425 RNN655370:RNN655425 RXJ655370:RXJ655425 SHF655370:SHF655425 SRB655370:SRB655425 TAX655370:TAX655425 TKT655370:TKT655425 TUP655370:TUP655425 UEL655370:UEL655425 UOH655370:UOH655425 UYD655370:UYD655425 VHZ655370:VHZ655425 VRV655370:VRV655425 WBR655370:WBR655425 WLN655370:WLN655425 WVJ655370:WVJ655425 C720906:C720961 IX720906:IX720961 ST720906:ST720961 ACP720906:ACP720961 AML720906:AML720961 AWH720906:AWH720961 BGD720906:BGD720961 BPZ720906:BPZ720961 BZV720906:BZV720961 CJR720906:CJR720961 CTN720906:CTN720961 DDJ720906:DDJ720961 DNF720906:DNF720961 DXB720906:DXB720961 EGX720906:EGX720961 EQT720906:EQT720961 FAP720906:FAP720961 FKL720906:FKL720961 FUH720906:FUH720961 GED720906:GED720961 GNZ720906:GNZ720961 GXV720906:GXV720961 HHR720906:HHR720961 HRN720906:HRN720961 IBJ720906:IBJ720961 ILF720906:ILF720961 IVB720906:IVB720961 JEX720906:JEX720961 JOT720906:JOT720961 JYP720906:JYP720961 KIL720906:KIL720961 KSH720906:KSH720961 LCD720906:LCD720961 LLZ720906:LLZ720961 LVV720906:LVV720961 MFR720906:MFR720961 MPN720906:MPN720961 MZJ720906:MZJ720961 NJF720906:NJF720961 NTB720906:NTB720961 OCX720906:OCX720961 OMT720906:OMT720961 OWP720906:OWP720961 PGL720906:PGL720961 PQH720906:PQH720961 QAD720906:QAD720961 QJZ720906:QJZ720961 QTV720906:QTV720961 RDR720906:RDR720961 RNN720906:RNN720961 RXJ720906:RXJ720961 SHF720906:SHF720961 SRB720906:SRB720961 TAX720906:TAX720961 TKT720906:TKT720961 TUP720906:TUP720961 UEL720906:UEL720961 UOH720906:UOH720961 UYD720906:UYD720961 VHZ720906:VHZ720961 VRV720906:VRV720961 WBR720906:WBR720961 WLN720906:WLN720961 WVJ720906:WVJ720961 C786442:C786497 IX786442:IX786497 ST786442:ST786497 ACP786442:ACP786497 AML786442:AML786497 AWH786442:AWH786497 BGD786442:BGD786497 BPZ786442:BPZ786497 BZV786442:BZV786497 CJR786442:CJR786497 CTN786442:CTN786497 DDJ786442:DDJ786497 DNF786442:DNF786497 DXB786442:DXB786497 EGX786442:EGX786497 EQT786442:EQT786497 FAP786442:FAP786497 FKL786442:FKL786497 FUH786442:FUH786497 GED786442:GED786497 GNZ786442:GNZ786497 GXV786442:GXV786497 HHR786442:HHR786497 HRN786442:HRN786497 IBJ786442:IBJ786497 ILF786442:ILF786497 IVB786442:IVB786497 JEX786442:JEX786497 JOT786442:JOT786497 JYP786442:JYP786497 KIL786442:KIL786497 KSH786442:KSH786497 LCD786442:LCD786497 LLZ786442:LLZ786497 LVV786442:LVV786497 MFR786442:MFR786497 MPN786442:MPN786497 MZJ786442:MZJ786497 NJF786442:NJF786497 NTB786442:NTB786497 OCX786442:OCX786497 OMT786442:OMT786497 OWP786442:OWP786497 PGL786442:PGL786497 PQH786442:PQH786497 QAD786442:QAD786497 QJZ786442:QJZ786497 QTV786442:QTV786497 RDR786442:RDR786497 RNN786442:RNN786497 RXJ786442:RXJ786497 SHF786442:SHF786497 SRB786442:SRB786497 TAX786442:TAX786497 TKT786442:TKT786497 TUP786442:TUP786497 UEL786442:UEL786497 UOH786442:UOH786497 UYD786442:UYD786497 VHZ786442:VHZ786497 VRV786442:VRV786497 WBR786442:WBR786497 WLN786442:WLN786497 WVJ786442:WVJ786497 C851978:C852033 IX851978:IX852033 ST851978:ST852033 ACP851978:ACP852033 AML851978:AML852033 AWH851978:AWH852033 BGD851978:BGD852033 BPZ851978:BPZ852033 BZV851978:BZV852033 CJR851978:CJR852033 CTN851978:CTN852033 DDJ851978:DDJ852033 DNF851978:DNF852033 DXB851978:DXB852033 EGX851978:EGX852033 EQT851978:EQT852033 FAP851978:FAP852033 FKL851978:FKL852033 FUH851978:FUH852033 GED851978:GED852033 GNZ851978:GNZ852033 GXV851978:GXV852033 HHR851978:HHR852033 HRN851978:HRN852033 IBJ851978:IBJ852033 ILF851978:ILF852033 IVB851978:IVB852033 JEX851978:JEX852033 JOT851978:JOT852033 JYP851978:JYP852033 KIL851978:KIL852033 KSH851978:KSH852033 LCD851978:LCD852033 LLZ851978:LLZ852033 LVV851978:LVV852033 MFR851978:MFR852033 MPN851978:MPN852033 MZJ851978:MZJ852033 NJF851978:NJF852033 NTB851978:NTB852033 OCX851978:OCX852033 OMT851978:OMT852033 OWP851978:OWP852033 PGL851978:PGL852033 PQH851978:PQH852033 QAD851978:QAD852033 QJZ851978:QJZ852033 QTV851978:QTV852033 RDR851978:RDR852033 RNN851978:RNN852033 RXJ851978:RXJ852033 SHF851978:SHF852033 SRB851978:SRB852033 TAX851978:TAX852033 TKT851978:TKT852033 TUP851978:TUP852033 UEL851978:UEL852033 UOH851978:UOH852033 UYD851978:UYD852033 VHZ851978:VHZ852033 VRV851978:VRV852033 WBR851978:WBR852033 WLN851978:WLN852033 WVJ851978:WVJ852033 C917514:C917569 IX917514:IX917569 ST917514:ST917569 ACP917514:ACP917569 AML917514:AML917569 AWH917514:AWH917569 BGD917514:BGD917569 BPZ917514:BPZ917569 BZV917514:BZV917569 CJR917514:CJR917569 CTN917514:CTN917569 DDJ917514:DDJ917569 DNF917514:DNF917569 DXB917514:DXB917569 EGX917514:EGX917569 EQT917514:EQT917569 FAP917514:FAP917569 FKL917514:FKL917569 FUH917514:FUH917569 GED917514:GED917569 GNZ917514:GNZ917569 GXV917514:GXV917569 HHR917514:HHR917569 HRN917514:HRN917569 IBJ917514:IBJ917569 ILF917514:ILF917569 IVB917514:IVB917569 JEX917514:JEX917569 JOT917514:JOT917569 JYP917514:JYP917569 KIL917514:KIL917569 KSH917514:KSH917569 LCD917514:LCD917569 LLZ917514:LLZ917569 LVV917514:LVV917569 MFR917514:MFR917569 MPN917514:MPN917569 MZJ917514:MZJ917569 NJF917514:NJF917569 NTB917514:NTB917569 OCX917514:OCX917569 OMT917514:OMT917569 OWP917514:OWP917569 PGL917514:PGL917569 PQH917514:PQH917569 QAD917514:QAD917569 QJZ917514:QJZ917569 QTV917514:QTV917569 RDR917514:RDR917569 RNN917514:RNN917569 RXJ917514:RXJ917569 SHF917514:SHF917569 SRB917514:SRB917569 TAX917514:TAX917569 TKT917514:TKT917569 TUP917514:TUP917569 UEL917514:UEL917569 UOH917514:UOH917569 UYD917514:UYD917569 VHZ917514:VHZ917569 VRV917514:VRV917569 WBR917514:WBR917569 WLN917514:WLN917569 WVJ917514:WVJ917569 C983050:C983105 IX983050:IX983105 ST983050:ST983105 ACP983050:ACP983105 AML983050:AML983105 AWH983050:AWH983105 BGD983050:BGD983105 BPZ983050:BPZ983105 BZV983050:BZV983105 CJR983050:CJR983105 CTN983050:CTN983105 DDJ983050:DDJ983105 DNF983050:DNF983105 DXB983050:DXB983105 EGX983050:EGX983105 EQT983050:EQT983105 FAP983050:FAP983105 FKL983050:FKL983105 FUH983050:FUH983105 GED983050:GED983105 GNZ983050:GNZ983105 GXV983050:GXV983105 HHR983050:HHR983105 HRN983050:HRN983105 IBJ983050:IBJ983105 ILF983050:ILF983105 IVB983050:IVB983105 JEX983050:JEX983105 JOT983050:JOT983105 JYP983050:JYP983105 KIL983050:KIL983105 KSH983050:KSH983105 LCD983050:LCD983105 LLZ983050:LLZ983105 LVV983050:LVV983105 MFR983050:MFR983105 MPN983050:MPN983105 MZJ983050:MZJ983105 NJF983050:NJF983105 NTB983050:NTB983105 OCX983050:OCX983105 OMT983050:OMT983105 OWP983050:OWP983105 PGL983050:PGL983105 PQH983050:PQH983105 QAD983050:QAD983105 QJZ983050:QJZ983105 QTV983050:QTV983105 RDR983050:RDR983105 RNN983050:RNN983105 RXJ983050:RXJ983105 SHF983050:SHF983105 SRB983050:SRB983105 TAX983050:TAX983105 TKT983050:TKT983105 TUP983050:TUP983105 UEL983050:UEL983105 UOH983050:UOH983105 UYD983050:UYD983105 VHZ983050:VHZ983105 VRV983050:VRV983105 WBR983050:WBR983105 WLN983050:WLN983105 C10:C65">
      <formula1>"A,B,C,D,N/A"</formula1>
    </dataValidation>
    <dataValidation type="list" allowBlank="1" showInputMessage="1" showErrorMessage="1" sqref="B4">
      <formula1>"Care Home, Cemetary, Day Care, Depot, Factory, Leisure, Office, Public Convenience, Residential, School, Shop, Store"</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opLeftCell="A36" zoomScale="50" zoomScaleNormal="50" workbookViewId="0">
      <selection activeCell="G51" sqref="G51"/>
    </sheetView>
  </sheetViews>
  <sheetFormatPr defaultRowHeight="17.25" x14ac:dyDescent="0.3"/>
  <cols>
    <col min="1" max="1" width="47" style="2" customWidth="1"/>
    <col min="2" max="2" width="46.5703125" style="2" customWidth="1"/>
    <col min="3" max="3" width="14.5703125" style="2" customWidth="1"/>
    <col min="4" max="4" width="14.28515625" style="69" customWidth="1"/>
    <col min="5" max="7" width="14" style="2" customWidth="1"/>
    <col min="8" max="8" width="17" style="69" customWidth="1"/>
    <col min="9" max="9" width="14" style="2" customWidth="1"/>
    <col min="10" max="10" width="13.42578125" style="2" customWidth="1"/>
    <col min="11" max="11" width="11.28515625" style="2" bestFit="1" customWidth="1"/>
    <col min="12" max="12" width="11" style="2" customWidth="1"/>
    <col min="13" max="13" width="9.140625" style="2"/>
    <col min="14" max="14" width="10.7109375" style="2" customWidth="1"/>
    <col min="15" max="15" width="4.42578125" style="2" customWidth="1"/>
    <col min="16" max="256" width="9.140625" style="2"/>
    <col min="257" max="257" width="47" style="2" customWidth="1"/>
    <col min="258" max="258" width="46.5703125" style="2" customWidth="1"/>
    <col min="259" max="259" width="14.5703125" style="2" customWidth="1"/>
    <col min="260" max="260" width="14.28515625" style="2" customWidth="1"/>
    <col min="261" max="263" width="14" style="2" customWidth="1"/>
    <col min="264" max="264" width="17" style="2" customWidth="1"/>
    <col min="265" max="265" width="14" style="2" customWidth="1"/>
    <col min="266" max="266" width="13.42578125" style="2" customWidth="1"/>
    <col min="267" max="267" width="11.28515625" style="2" bestFit="1" customWidth="1"/>
    <col min="268" max="268" width="11" style="2" customWidth="1"/>
    <col min="269" max="269" width="9.140625" style="2"/>
    <col min="270" max="270" width="10.7109375" style="2" customWidth="1"/>
    <col min="271" max="271" width="4.42578125" style="2" customWidth="1"/>
    <col min="272" max="512" width="9.140625" style="2"/>
    <col min="513" max="513" width="47" style="2" customWidth="1"/>
    <col min="514" max="514" width="46.5703125" style="2" customWidth="1"/>
    <col min="515" max="515" width="14.5703125" style="2" customWidth="1"/>
    <col min="516" max="516" width="14.28515625" style="2" customWidth="1"/>
    <col min="517" max="519" width="14" style="2" customWidth="1"/>
    <col min="520" max="520" width="17" style="2" customWidth="1"/>
    <col min="521" max="521" width="14" style="2" customWidth="1"/>
    <col min="522" max="522" width="13.42578125" style="2" customWidth="1"/>
    <col min="523" max="523" width="11.28515625" style="2" bestFit="1" customWidth="1"/>
    <col min="524" max="524" width="11" style="2" customWidth="1"/>
    <col min="525" max="525" width="9.140625" style="2"/>
    <col min="526" max="526" width="10.7109375" style="2" customWidth="1"/>
    <col min="527" max="527" width="4.42578125" style="2" customWidth="1"/>
    <col min="528" max="768" width="9.140625" style="2"/>
    <col min="769" max="769" width="47" style="2" customWidth="1"/>
    <col min="770" max="770" width="46.5703125" style="2" customWidth="1"/>
    <col min="771" max="771" width="14.5703125" style="2" customWidth="1"/>
    <col min="772" max="772" width="14.28515625" style="2" customWidth="1"/>
    <col min="773" max="775" width="14" style="2" customWidth="1"/>
    <col min="776" max="776" width="17" style="2" customWidth="1"/>
    <col min="777" max="777" width="14" style="2" customWidth="1"/>
    <col min="778" max="778" width="13.42578125" style="2" customWidth="1"/>
    <col min="779" max="779" width="11.28515625" style="2" bestFit="1" customWidth="1"/>
    <col min="780" max="780" width="11" style="2" customWidth="1"/>
    <col min="781" max="781" width="9.140625" style="2"/>
    <col min="782" max="782" width="10.7109375" style="2" customWidth="1"/>
    <col min="783" max="783" width="4.42578125" style="2" customWidth="1"/>
    <col min="784" max="1024" width="9.140625" style="2"/>
    <col min="1025" max="1025" width="47" style="2" customWidth="1"/>
    <col min="1026" max="1026" width="46.5703125" style="2" customWidth="1"/>
    <col min="1027" max="1027" width="14.5703125" style="2" customWidth="1"/>
    <col min="1028" max="1028" width="14.28515625" style="2" customWidth="1"/>
    <col min="1029" max="1031" width="14" style="2" customWidth="1"/>
    <col min="1032" max="1032" width="17" style="2" customWidth="1"/>
    <col min="1033" max="1033" width="14" style="2" customWidth="1"/>
    <col min="1034" max="1034" width="13.42578125" style="2" customWidth="1"/>
    <col min="1035" max="1035" width="11.28515625" style="2" bestFit="1" customWidth="1"/>
    <col min="1036" max="1036" width="11" style="2" customWidth="1"/>
    <col min="1037" max="1037" width="9.140625" style="2"/>
    <col min="1038" max="1038" width="10.7109375" style="2" customWidth="1"/>
    <col min="1039" max="1039" width="4.42578125" style="2" customWidth="1"/>
    <col min="1040" max="1280" width="9.140625" style="2"/>
    <col min="1281" max="1281" width="47" style="2" customWidth="1"/>
    <col min="1282" max="1282" width="46.5703125" style="2" customWidth="1"/>
    <col min="1283" max="1283" width="14.5703125" style="2" customWidth="1"/>
    <col min="1284" max="1284" width="14.28515625" style="2" customWidth="1"/>
    <col min="1285" max="1287" width="14" style="2" customWidth="1"/>
    <col min="1288" max="1288" width="17" style="2" customWidth="1"/>
    <col min="1289" max="1289" width="14" style="2" customWidth="1"/>
    <col min="1290" max="1290" width="13.42578125" style="2" customWidth="1"/>
    <col min="1291" max="1291" width="11.28515625" style="2" bestFit="1" customWidth="1"/>
    <col min="1292" max="1292" width="11" style="2" customWidth="1"/>
    <col min="1293" max="1293" width="9.140625" style="2"/>
    <col min="1294" max="1294" width="10.7109375" style="2" customWidth="1"/>
    <col min="1295" max="1295" width="4.42578125" style="2" customWidth="1"/>
    <col min="1296" max="1536" width="9.140625" style="2"/>
    <col min="1537" max="1537" width="47" style="2" customWidth="1"/>
    <col min="1538" max="1538" width="46.5703125" style="2" customWidth="1"/>
    <col min="1539" max="1539" width="14.5703125" style="2" customWidth="1"/>
    <col min="1540" max="1540" width="14.28515625" style="2" customWidth="1"/>
    <col min="1541" max="1543" width="14" style="2" customWidth="1"/>
    <col min="1544" max="1544" width="17" style="2" customWidth="1"/>
    <col min="1545" max="1545" width="14" style="2" customWidth="1"/>
    <col min="1546" max="1546" width="13.42578125" style="2" customWidth="1"/>
    <col min="1547" max="1547" width="11.28515625" style="2" bestFit="1" customWidth="1"/>
    <col min="1548" max="1548" width="11" style="2" customWidth="1"/>
    <col min="1549" max="1549" width="9.140625" style="2"/>
    <col min="1550" max="1550" width="10.7109375" style="2" customWidth="1"/>
    <col min="1551" max="1551" width="4.42578125" style="2" customWidth="1"/>
    <col min="1552" max="1792" width="9.140625" style="2"/>
    <col min="1793" max="1793" width="47" style="2" customWidth="1"/>
    <col min="1794" max="1794" width="46.5703125" style="2" customWidth="1"/>
    <col min="1795" max="1795" width="14.5703125" style="2" customWidth="1"/>
    <col min="1796" max="1796" width="14.28515625" style="2" customWidth="1"/>
    <col min="1797" max="1799" width="14" style="2" customWidth="1"/>
    <col min="1800" max="1800" width="17" style="2" customWidth="1"/>
    <col min="1801" max="1801" width="14" style="2" customWidth="1"/>
    <col min="1802" max="1802" width="13.42578125" style="2" customWidth="1"/>
    <col min="1803" max="1803" width="11.28515625" style="2" bestFit="1" customWidth="1"/>
    <col min="1804" max="1804" width="11" style="2" customWidth="1"/>
    <col min="1805" max="1805" width="9.140625" style="2"/>
    <col min="1806" max="1806" width="10.7109375" style="2" customWidth="1"/>
    <col min="1807" max="1807" width="4.42578125" style="2" customWidth="1"/>
    <col min="1808" max="2048" width="9.140625" style="2"/>
    <col min="2049" max="2049" width="47" style="2" customWidth="1"/>
    <col min="2050" max="2050" width="46.5703125" style="2" customWidth="1"/>
    <col min="2051" max="2051" width="14.5703125" style="2" customWidth="1"/>
    <col min="2052" max="2052" width="14.28515625" style="2" customWidth="1"/>
    <col min="2053" max="2055" width="14" style="2" customWidth="1"/>
    <col min="2056" max="2056" width="17" style="2" customWidth="1"/>
    <col min="2057" max="2057" width="14" style="2" customWidth="1"/>
    <col min="2058" max="2058" width="13.42578125" style="2" customWidth="1"/>
    <col min="2059" max="2059" width="11.28515625" style="2" bestFit="1" customWidth="1"/>
    <col min="2060" max="2060" width="11" style="2" customWidth="1"/>
    <col min="2061" max="2061" width="9.140625" style="2"/>
    <col min="2062" max="2062" width="10.7109375" style="2" customWidth="1"/>
    <col min="2063" max="2063" width="4.42578125" style="2" customWidth="1"/>
    <col min="2064" max="2304" width="9.140625" style="2"/>
    <col min="2305" max="2305" width="47" style="2" customWidth="1"/>
    <col min="2306" max="2306" width="46.5703125" style="2" customWidth="1"/>
    <col min="2307" max="2307" width="14.5703125" style="2" customWidth="1"/>
    <col min="2308" max="2308" width="14.28515625" style="2" customWidth="1"/>
    <col min="2309" max="2311" width="14" style="2" customWidth="1"/>
    <col min="2312" max="2312" width="17" style="2" customWidth="1"/>
    <col min="2313" max="2313" width="14" style="2" customWidth="1"/>
    <col min="2314" max="2314" width="13.42578125" style="2" customWidth="1"/>
    <col min="2315" max="2315" width="11.28515625" style="2" bestFit="1" customWidth="1"/>
    <col min="2316" max="2316" width="11" style="2" customWidth="1"/>
    <col min="2317" max="2317" width="9.140625" style="2"/>
    <col min="2318" max="2318" width="10.7109375" style="2" customWidth="1"/>
    <col min="2319" max="2319" width="4.42578125" style="2" customWidth="1"/>
    <col min="2320" max="2560" width="9.140625" style="2"/>
    <col min="2561" max="2561" width="47" style="2" customWidth="1"/>
    <col min="2562" max="2562" width="46.5703125" style="2" customWidth="1"/>
    <col min="2563" max="2563" width="14.5703125" style="2" customWidth="1"/>
    <col min="2564" max="2564" width="14.28515625" style="2" customWidth="1"/>
    <col min="2565" max="2567" width="14" style="2" customWidth="1"/>
    <col min="2568" max="2568" width="17" style="2" customWidth="1"/>
    <col min="2569" max="2569" width="14" style="2" customWidth="1"/>
    <col min="2570" max="2570" width="13.42578125" style="2" customWidth="1"/>
    <col min="2571" max="2571" width="11.28515625" style="2" bestFit="1" customWidth="1"/>
    <col min="2572" max="2572" width="11" style="2" customWidth="1"/>
    <col min="2573" max="2573" width="9.140625" style="2"/>
    <col min="2574" max="2574" width="10.7109375" style="2" customWidth="1"/>
    <col min="2575" max="2575" width="4.42578125" style="2" customWidth="1"/>
    <col min="2576" max="2816" width="9.140625" style="2"/>
    <col min="2817" max="2817" width="47" style="2" customWidth="1"/>
    <col min="2818" max="2818" width="46.5703125" style="2" customWidth="1"/>
    <col min="2819" max="2819" width="14.5703125" style="2" customWidth="1"/>
    <col min="2820" max="2820" width="14.28515625" style="2" customWidth="1"/>
    <col min="2821" max="2823" width="14" style="2" customWidth="1"/>
    <col min="2824" max="2824" width="17" style="2" customWidth="1"/>
    <col min="2825" max="2825" width="14" style="2" customWidth="1"/>
    <col min="2826" max="2826" width="13.42578125" style="2" customWidth="1"/>
    <col min="2827" max="2827" width="11.28515625" style="2" bestFit="1" customWidth="1"/>
    <col min="2828" max="2828" width="11" style="2" customWidth="1"/>
    <col min="2829" max="2829" width="9.140625" style="2"/>
    <col min="2830" max="2830" width="10.7109375" style="2" customWidth="1"/>
    <col min="2831" max="2831" width="4.42578125" style="2" customWidth="1"/>
    <col min="2832" max="3072" width="9.140625" style="2"/>
    <col min="3073" max="3073" width="47" style="2" customWidth="1"/>
    <col min="3074" max="3074" width="46.5703125" style="2" customWidth="1"/>
    <col min="3075" max="3075" width="14.5703125" style="2" customWidth="1"/>
    <col min="3076" max="3076" width="14.28515625" style="2" customWidth="1"/>
    <col min="3077" max="3079" width="14" style="2" customWidth="1"/>
    <col min="3080" max="3080" width="17" style="2" customWidth="1"/>
    <col min="3081" max="3081" width="14" style="2" customWidth="1"/>
    <col min="3082" max="3082" width="13.42578125" style="2" customWidth="1"/>
    <col min="3083" max="3083" width="11.28515625" style="2" bestFit="1" customWidth="1"/>
    <col min="3084" max="3084" width="11" style="2" customWidth="1"/>
    <col min="3085" max="3085" width="9.140625" style="2"/>
    <col min="3086" max="3086" width="10.7109375" style="2" customWidth="1"/>
    <col min="3087" max="3087" width="4.42578125" style="2" customWidth="1"/>
    <col min="3088" max="3328" width="9.140625" style="2"/>
    <col min="3329" max="3329" width="47" style="2" customWidth="1"/>
    <col min="3330" max="3330" width="46.5703125" style="2" customWidth="1"/>
    <col min="3331" max="3331" width="14.5703125" style="2" customWidth="1"/>
    <col min="3332" max="3332" width="14.28515625" style="2" customWidth="1"/>
    <col min="3333" max="3335" width="14" style="2" customWidth="1"/>
    <col min="3336" max="3336" width="17" style="2" customWidth="1"/>
    <col min="3337" max="3337" width="14" style="2" customWidth="1"/>
    <col min="3338" max="3338" width="13.42578125" style="2" customWidth="1"/>
    <col min="3339" max="3339" width="11.28515625" style="2" bestFit="1" customWidth="1"/>
    <col min="3340" max="3340" width="11" style="2" customWidth="1"/>
    <col min="3341" max="3341" width="9.140625" style="2"/>
    <col min="3342" max="3342" width="10.7109375" style="2" customWidth="1"/>
    <col min="3343" max="3343" width="4.42578125" style="2" customWidth="1"/>
    <col min="3344" max="3584" width="9.140625" style="2"/>
    <col min="3585" max="3585" width="47" style="2" customWidth="1"/>
    <col min="3586" max="3586" width="46.5703125" style="2" customWidth="1"/>
    <col min="3587" max="3587" width="14.5703125" style="2" customWidth="1"/>
    <col min="3588" max="3588" width="14.28515625" style="2" customWidth="1"/>
    <col min="3589" max="3591" width="14" style="2" customWidth="1"/>
    <col min="3592" max="3592" width="17" style="2" customWidth="1"/>
    <col min="3593" max="3593" width="14" style="2" customWidth="1"/>
    <col min="3594" max="3594" width="13.42578125" style="2" customWidth="1"/>
    <col min="3595" max="3595" width="11.28515625" style="2" bestFit="1" customWidth="1"/>
    <col min="3596" max="3596" width="11" style="2" customWidth="1"/>
    <col min="3597" max="3597" width="9.140625" style="2"/>
    <col min="3598" max="3598" width="10.7109375" style="2" customWidth="1"/>
    <col min="3599" max="3599" width="4.42578125" style="2" customWidth="1"/>
    <col min="3600" max="3840" width="9.140625" style="2"/>
    <col min="3841" max="3841" width="47" style="2" customWidth="1"/>
    <col min="3842" max="3842" width="46.5703125" style="2" customWidth="1"/>
    <col min="3843" max="3843" width="14.5703125" style="2" customWidth="1"/>
    <col min="3844" max="3844" width="14.28515625" style="2" customWidth="1"/>
    <col min="3845" max="3847" width="14" style="2" customWidth="1"/>
    <col min="3848" max="3848" width="17" style="2" customWidth="1"/>
    <col min="3849" max="3849" width="14" style="2" customWidth="1"/>
    <col min="3850" max="3850" width="13.42578125" style="2" customWidth="1"/>
    <col min="3851" max="3851" width="11.28515625" style="2" bestFit="1" customWidth="1"/>
    <col min="3852" max="3852" width="11" style="2" customWidth="1"/>
    <col min="3853" max="3853" width="9.140625" style="2"/>
    <col min="3854" max="3854" width="10.7109375" style="2" customWidth="1"/>
    <col min="3855" max="3855" width="4.42578125" style="2" customWidth="1"/>
    <col min="3856" max="4096" width="9.140625" style="2"/>
    <col min="4097" max="4097" width="47" style="2" customWidth="1"/>
    <col min="4098" max="4098" width="46.5703125" style="2" customWidth="1"/>
    <col min="4099" max="4099" width="14.5703125" style="2" customWidth="1"/>
    <col min="4100" max="4100" width="14.28515625" style="2" customWidth="1"/>
    <col min="4101" max="4103" width="14" style="2" customWidth="1"/>
    <col min="4104" max="4104" width="17" style="2" customWidth="1"/>
    <col min="4105" max="4105" width="14" style="2" customWidth="1"/>
    <col min="4106" max="4106" width="13.42578125" style="2" customWidth="1"/>
    <col min="4107" max="4107" width="11.28515625" style="2" bestFit="1" customWidth="1"/>
    <col min="4108" max="4108" width="11" style="2" customWidth="1"/>
    <col min="4109" max="4109" width="9.140625" style="2"/>
    <col min="4110" max="4110" width="10.7109375" style="2" customWidth="1"/>
    <col min="4111" max="4111" width="4.42578125" style="2" customWidth="1"/>
    <col min="4112" max="4352" width="9.140625" style="2"/>
    <col min="4353" max="4353" width="47" style="2" customWidth="1"/>
    <col min="4354" max="4354" width="46.5703125" style="2" customWidth="1"/>
    <col min="4355" max="4355" width="14.5703125" style="2" customWidth="1"/>
    <col min="4356" max="4356" width="14.28515625" style="2" customWidth="1"/>
    <col min="4357" max="4359" width="14" style="2" customWidth="1"/>
    <col min="4360" max="4360" width="17" style="2" customWidth="1"/>
    <col min="4361" max="4361" width="14" style="2" customWidth="1"/>
    <col min="4362" max="4362" width="13.42578125" style="2" customWidth="1"/>
    <col min="4363" max="4363" width="11.28515625" style="2" bestFit="1" customWidth="1"/>
    <col min="4364" max="4364" width="11" style="2" customWidth="1"/>
    <col min="4365" max="4365" width="9.140625" style="2"/>
    <col min="4366" max="4366" width="10.7109375" style="2" customWidth="1"/>
    <col min="4367" max="4367" width="4.42578125" style="2" customWidth="1"/>
    <col min="4368" max="4608" width="9.140625" style="2"/>
    <col min="4609" max="4609" width="47" style="2" customWidth="1"/>
    <col min="4610" max="4610" width="46.5703125" style="2" customWidth="1"/>
    <col min="4611" max="4611" width="14.5703125" style="2" customWidth="1"/>
    <col min="4612" max="4612" width="14.28515625" style="2" customWidth="1"/>
    <col min="4613" max="4615" width="14" style="2" customWidth="1"/>
    <col min="4616" max="4616" width="17" style="2" customWidth="1"/>
    <col min="4617" max="4617" width="14" style="2" customWidth="1"/>
    <col min="4618" max="4618" width="13.42578125" style="2" customWidth="1"/>
    <col min="4619" max="4619" width="11.28515625" style="2" bestFit="1" customWidth="1"/>
    <col min="4620" max="4620" width="11" style="2" customWidth="1"/>
    <col min="4621" max="4621" width="9.140625" style="2"/>
    <col min="4622" max="4622" width="10.7109375" style="2" customWidth="1"/>
    <col min="4623" max="4623" width="4.42578125" style="2" customWidth="1"/>
    <col min="4624" max="4864" width="9.140625" style="2"/>
    <col min="4865" max="4865" width="47" style="2" customWidth="1"/>
    <col min="4866" max="4866" width="46.5703125" style="2" customWidth="1"/>
    <col min="4867" max="4867" width="14.5703125" style="2" customWidth="1"/>
    <col min="4868" max="4868" width="14.28515625" style="2" customWidth="1"/>
    <col min="4869" max="4871" width="14" style="2" customWidth="1"/>
    <col min="4872" max="4872" width="17" style="2" customWidth="1"/>
    <col min="4873" max="4873" width="14" style="2" customWidth="1"/>
    <col min="4874" max="4874" width="13.42578125" style="2" customWidth="1"/>
    <col min="4875" max="4875" width="11.28515625" style="2" bestFit="1" customWidth="1"/>
    <col min="4876" max="4876" width="11" style="2" customWidth="1"/>
    <col min="4877" max="4877" width="9.140625" style="2"/>
    <col min="4878" max="4878" width="10.7109375" style="2" customWidth="1"/>
    <col min="4879" max="4879" width="4.42578125" style="2" customWidth="1"/>
    <col min="4880" max="5120" width="9.140625" style="2"/>
    <col min="5121" max="5121" width="47" style="2" customWidth="1"/>
    <col min="5122" max="5122" width="46.5703125" style="2" customWidth="1"/>
    <col min="5123" max="5123" width="14.5703125" style="2" customWidth="1"/>
    <col min="5124" max="5124" width="14.28515625" style="2" customWidth="1"/>
    <col min="5125" max="5127" width="14" style="2" customWidth="1"/>
    <col min="5128" max="5128" width="17" style="2" customWidth="1"/>
    <col min="5129" max="5129" width="14" style="2" customWidth="1"/>
    <col min="5130" max="5130" width="13.42578125" style="2" customWidth="1"/>
    <col min="5131" max="5131" width="11.28515625" style="2" bestFit="1" customWidth="1"/>
    <col min="5132" max="5132" width="11" style="2" customWidth="1"/>
    <col min="5133" max="5133" width="9.140625" style="2"/>
    <col min="5134" max="5134" width="10.7109375" style="2" customWidth="1"/>
    <col min="5135" max="5135" width="4.42578125" style="2" customWidth="1"/>
    <col min="5136" max="5376" width="9.140625" style="2"/>
    <col min="5377" max="5377" width="47" style="2" customWidth="1"/>
    <col min="5378" max="5378" width="46.5703125" style="2" customWidth="1"/>
    <col min="5379" max="5379" width="14.5703125" style="2" customWidth="1"/>
    <col min="5380" max="5380" width="14.28515625" style="2" customWidth="1"/>
    <col min="5381" max="5383" width="14" style="2" customWidth="1"/>
    <col min="5384" max="5384" width="17" style="2" customWidth="1"/>
    <col min="5385" max="5385" width="14" style="2" customWidth="1"/>
    <col min="5386" max="5386" width="13.42578125" style="2" customWidth="1"/>
    <col min="5387" max="5387" width="11.28515625" style="2" bestFit="1" customWidth="1"/>
    <col min="5388" max="5388" width="11" style="2" customWidth="1"/>
    <col min="5389" max="5389" width="9.140625" style="2"/>
    <col min="5390" max="5390" width="10.7109375" style="2" customWidth="1"/>
    <col min="5391" max="5391" width="4.42578125" style="2" customWidth="1"/>
    <col min="5392" max="5632" width="9.140625" style="2"/>
    <col min="5633" max="5633" width="47" style="2" customWidth="1"/>
    <col min="5634" max="5634" width="46.5703125" style="2" customWidth="1"/>
    <col min="5635" max="5635" width="14.5703125" style="2" customWidth="1"/>
    <col min="5636" max="5636" width="14.28515625" style="2" customWidth="1"/>
    <col min="5637" max="5639" width="14" style="2" customWidth="1"/>
    <col min="5640" max="5640" width="17" style="2" customWidth="1"/>
    <col min="5641" max="5641" width="14" style="2" customWidth="1"/>
    <col min="5642" max="5642" width="13.42578125" style="2" customWidth="1"/>
    <col min="5643" max="5643" width="11.28515625" style="2" bestFit="1" customWidth="1"/>
    <col min="5644" max="5644" width="11" style="2" customWidth="1"/>
    <col min="5645" max="5645" width="9.140625" style="2"/>
    <col min="5646" max="5646" width="10.7109375" style="2" customWidth="1"/>
    <col min="5647" max="5647" width="4.42578125" style="2" customWidth="1"/>
    <col min="5648" max="5888" width="9.140625" style="2"/>
    <col min="5889" max="5889" width="47" style="2" customWidth="1"/>
    <col min="5890" max="5890" width="46.5703125" style="2" customWidth="1"/>
    <col min="5891" max="5891" width="14.5703125" style="2" customWidth="1"/>
    <col min="5892" max="5892" width="14.28515625" style="2" customWidth="1"/>
    <col min="5893" max="5895" width="14" style="2" customWidth="1"/>
    <col min="5896" max="5896" width="17" style="2" customWidth="1"/>
    <col min="5897" max="5897" width="14" style="2" customWidth="1"/>
    <col min="5898" max="5898" width="13.42578125" style="2" customWidth="1"/>
    <col min="5899" max="5899" width="11.28515625" style="2" bestFit="1" customWidth="1"/>
    <col min="5900" max="5900" width="11" style="2" customWidth="1"/>
    <col min="5901" max="5901" width="9.140625" style="2"/>
    <col min="5902" max="5902" width="10.7109375" style="2" customWidth="1"/>
    <col min="5903" max="5903" width="4.42578125" style="2" customWidth="1"/>
    <col min="5904" max="6144" width="9.140625" style="2"/>
    <col min="6145" max="6145" width="47" style="2" customWidth="1"/>
    <col min="6146" max="6146" width="46.5703125" style="2" customWidth="1"/>
    <col min="6147" max="6147" width="14.5703125" style="2" customWidth="1"/>
    <col min="6148" max="6148" width="14.28515625" style="2" customWidth="1"/>
    <col min="6149" max="6151" width="14" style="2" customWidth="1"/>
    <col min="6152" max="6152" width="17" style="2" customWidth="1"/>
    <col min="6153" max="6153" width="14" style="2" customWidth="1"/>
    <col min="6154" max="6154" width="13.42578125" style="2" customWidth="1"/>
    <col min="6155" max="6155" width="11.28515625" style="2" bestFit="1" customWidth="1"/>
    <col min="6156" max="6156" width="11" style="2" customWidth="1"/>
    <col min="6157" max="6157" width="9.140625" style="2"/>
    <col min="6158" max="6158" width="10.7109375" style="2" customWidth="1"/>
    <col min="6159" max="6159" width="4.42578125" style="2" customWidth="1"/>
    <col min="6160" max="6400" width="9.140625" style="2"/>
    <col min="6401" max="6401" width="47" style="2" customWidth="1"/>
    <col min="6402" max="6402" width="46.5703125" style="2" customWidth="1"/>
    <col min="6403" max="6403" width="14.5703125" style="2" customWidth="1"/>
    <col min="6404" max="6404" width="14.28515625" style="2" customWidth="1"/>
    <col min="6405" max="6407" width="14" style="2" customWidth="1"/>
    <col min="6408" max="6408" width="17" style="2" customWidth="1"/>
    <col min="6409" max="6409" width="14" style="2" customWidth="1"/>
    <col min="6410" max="6410" width="13.42578125" style="2" customWidth="1"/>
    <col min="6411" max="6411" width="11.28515625" style="2" bestFit="1" customWidth="1"/>
    <col min="6412" max="6412" width="11" style="2" customWidth="1"/>
    <col min="6413" max="6413" width="9.140625" style="2"/>
    <col min="6414" max="6414" width="10.7109375" style="2" customWidth="1"/>
    <col min="6415" max="6415" width="4.42578125" style="2" customWidth="1"/>
    <col min="6416" max="6656" width="9.140625" style="2"/>
    <col min="6657" max="6657" width="47" style="2" customWidth="1"/>
    <col min="6658" max="6658" width="46.5703125" style="2" customWidth="1"/>
    <col min="6659" max="6659" width="14.5703125" style="2" customWidth="1"/>
    <col min="6660" max="6660" width="14.28515625" style="2" customWidth="1"/>
    <col min="6661" max="6663" width="14" style="2" customWidth="1"/>
    <col min="6664" max="6664" width="17" style="2" customWidth="1"/>
    <col min="6665" max="6665" width="14" style="2" customWidth="1"/>
    <col min="6666" max="6666" width="13.42578125" style="2" customWidth="1"/>
    <col min="6667" max="6667" width="11.28515625" style="2" bestFit="1" customWidth="1"/>
    <col min="6668" max="6668" width="11" style="2" customWidth="1"/>
    <col min="6669" max="6669" width="9.140625" style="2"/>
    <col min="6670" max="6670" width="10.7109375" style="2" customWidth="1"/>
    <col min="6671" max="6671" width="4.42578125" style="2" customWidth="1"/>
    <col min="6672" max="6912" width="9.140625" style="2"/>
    <col min="6913" max="6913" width="47" style="2" customWidth="1"/>
    <col min="6914" max="6914" width="46.5703125" style="2" customWidth="1"/>
    <col min="6915" max="6915" width="14.5703125" style="2" customWidth="1"/>
    <col min="6916" max="6916" width="14.28515625" style="2" customWidth="1"/>
    <col min="6917" max="6919" width="14" style="2" customWidth="1"/>
    <col min="6920" max="6920" width="17" style="2" customWidth="1"/>
    <col min="6921" max="6921" width="14" style="2" customWidth="1"/>
    <col min="6922" max="6922" width="13.42578125" style="2" customWidth="1"/>
    <col min="6923" max="6923" width="11.28515625" style="2" bestFit="1" customWidth="1"/>
    <col min="6924" max="6924" width="11" style="2" customWidth="1"/>
    <col min="6925" max="6925" width="9.140625" style="2"/>
    <col min="6926" max="6926" width="10.7109375" style="2" customWidth="1"/>
    <col min="6927" max="6927" width="4.42578125" style="2" customWidth="1"/>
    <col min="6928" max="7168" width="9.140625" style="2"/>
    <col min="7169" max="7169" width="47" style="2" customWidth="1"/>
    <col min="7170" max="7170" width="46.5703125" style="2" customWidth="1"/>
    <col min="7171" max="7171" width="14.5703125" style="2" customWidth="1"/>
    <col min="7172" max="7172" width="14.28515625" style="2" customWidth="1"/>
    <col min="7173" max="7175" width="14" style="2" customWidth="1"/>
    <col min="7176" max="7176" width="17" style="2" customWidth="1"/>
    <col min="7177" max="7177" width="14" style="2" customWidth="1"/>
    <col min="7178" max="7178" width="13.42578125" style="2" customWidth="1"/>
    <col min="7179" max="7179" width="11.28515625" style="2" bestFit="1" customWidth="1"/>
    <col min="7180" max="7180" width="11" style="2" customWidth="1"/>
    <col min="7181" max="7181" width="9.140625" style="2"/>
    <col min="7182" max="7182" width="10.7109375" style="2" customWidth="1"/>
    <col min="7183" max="7183" width="4.42578125" style="2" customWidth="1"/>
    <col min="7184" max="7424" width="9.140625" style="2"/>
    <col min="7425" max="7425" width="47" style="2" customWidth="1"/>
    <col min="7426" max="7426" width="46.5703125" style="2" customWidth="1"/>
    <col min="7427" max="7427" width="14.5703125" style="2" customWidth="1"/>
    <col min="7428" max="7428" width="14.28515625" style="2" customWidth="1"/>
    <col min="7429" max="7431" width="14" style="2" customWidth="1"/>
    <col min="7432" max="7432" width="17" style="2" customWidth="1"/>
    <col min="7433" max="7433" width="14" style="2" customWidth="1"/>
    <col min="7434" max="7434" width="13.42578125" style="2" customWidth="1"/>
    <col min="7435" max="7435" width="11.28515625" style="2" bestFit="1" customWidth="1"/>
    <col min="7436" max="7436" width="11" style="2" customWidth="1"/>
    <col min="7437" max="7437" width="9.140625" style="2"/>
    <col min="7438" max="7438" width="10.7109375" style="2" customWidth="1"/>
    <col min="7439" max="7439" width="4.42578125" style="2" customWidth="1"/>
    <col min="7440" max="7680" width="9.140625" style="2"/>
    <col min="7681" max="7681" width="47" style="2" customWidth="1"/>
    <col min="7682" max="7682" width="46.5703125" style="2" customWidth="1"/>
    <col min="7683" max="7683" width="14.5703125" style="2" customWidth="1"/>
    <col min="7684" max="7684" width="14.28515625" style="2" customWidth="1"/>
    <col min="7685" max="7687" width="14" style="2" customWidth="1"/>
    <col min="7688" max="7688" width="17" style="2" customWidth="1"/>
    <col min="7689" max="7689" width="14" style="2" customWidth="1"/>
    <col min="7690" max="7690" width="13.42578125" style="2" customWidth="1"/>
    <col min="7691" max="7691" width="11.28515625" style="2" bestFit="1" customWidth="1"/>
    <col min="7692" max="7692" width="11" style="2" customWidth="1"/>
    <col min="7693" max="7693" width="9.140625" style="2"/>
    <col min="7694" max="7694" width="10.7109375" style="2" customWidth="1"/>
    <col min="7695" max="7695" width="4.42578125" style="2" customWidth="1"/>
    <col min="7696" max="7936" width="9.140625" style="2"/>
    <col min="7937" max="7937" width="47" style="2" customWidth="1"/>
    <col min="7938" max="7938" width="46.5703125" style="2" customWidth="1"/>
    <col min="7939" max="7939" width="14.5703125" style="2" customWidth="1"/>
    <col min="7940" max="7940" width="14.28515625" style="2" customWidth="1"/>
    <col min="7941" max="7943" width="14" style="2" customWidth="1"/>
    <col min="7944" max="7944" width="17" style="2" customWidth="1"/>
    <col min="7945" max="7945" width="14" style="2" customWidth="1"/>
    <col min="7946" max="7946" width="13.42578125" style="2" customWidth="1"/>
    <col min="7947" max="7947" width="11.28515625" style="2" bestFit="1" customWidth="1"/>
    <col min="7948" max="7948" width="11" style="2" customWidth="1"/>
    <col min="7949" max="7949" width="9.140625" style="2"/>
    <col min="7950" max="7950" width="10.7109375" style="2" customWidth="1"/>
    <col min="7951" max="7951" width="4.42578125" style="2" customWidth="1"/>
    <col min="7952" max="8192" width="9.140625" style="2"/>
    <col min="8193" max="8193" width="47" style="2" customWidth="1"/>
    <col min="8194" max="8194" width="46.5703125" style="2" customWidth="1"/>
    <col min="8195" max="8195" width="14.5703125" style="2" customWidth="1"/>
    <col min="8196" max="8196" width="14.28515625" style="2" customWidth="1"/>
    <col min="8197" max="8199" width="14" style="2" customWidth="1"/>
    <col min="8200" max="8200" width="17" style="2" customWidth="1"/>
    <col min="8201" max="8201" width="14" style="2" customWidth="1"/>
    <col min="8202" max="8202" width="13.42578125" style="2" customWidth="1"/>
    <col min="8203" max="8203" width="11.28515625" style="2" bestFit="1" customWidth="1"/>
    <col min="8204" max="8204" width="11" style="2" customWidth="1"/>
    <col min="8205" max="8205" width="9.140625" style="2"/>
    <col min="8206" max="8206" width="10.7109375" style="2" customWidth="1"/>
    <col min="8207" max="8207" width="4.42578125" style="2" customWidth="1"/>
    <col min="8208" max="8448" width="9.140625" style="2"/>
    <col min="8449" max="8449" width="47" style="2" customWidth="1"/>
    <col min="8450" max="8450" width="46.5703125" style="2" customWidth="1"/>
    <col min="8451" max="8451" width="14.5703125" style="2" customWidth="1"/>
    <col min="8452" max="8452" width="14.28515625" style="2" customWidth="1"/>
    <col min="8453" max="8455" width="14" style="2" customWidth="1"/>
    <col min="8456" max="8456" width="17" style="2" customWidth="1"/>
    <col min="8457" max="8457" width="14" style="2" customWidth="1"/>
    <col min="8458" max="8458" width="13.42578125" style="2" customWidth="1"/>
    <col min="8459" max="8459" width="11.28515625" style="2" bestFit="1" customWidth="1"/>
    <col min="8460" max="8460" width="11" style="2" customWidth="1"/>
    <col min="8461" max="8461" width="9.140625" style="2"/>
    <col min="8462" max="8462" width="10.7109375" style="2" customWidth="1"/>
    <col min="8463" max="8463" width="4.42578125" style="2" customWidth="1"/>
    <col min="8464" max="8704" width="9.140625" style="2"/>
    <col min="8705" max="8705" width="47" style="2" customWidth="1"/>
    <col min="8706" max="8706" width="46.5703125" style="2" customWidth="1"/>
    <col min="8707" max="8707" width="14.5703125" style="2" customWidth="1"/>
    <col min="8708" max="8708" width="14.28515625" style="2" customWidth="1"/>
    <col min="8709" max="8711" width="14" style="2" customWidth="1"/>
    <col min="8712" max="8712" width="17" style="2" customWidth="1"/>
    <col min="8713" max="8713" width="14" style="2" customWidth="1"/>
    <col min="8714" max="8714" width="13.42578125" style="2" customWidth="1"/>
    <col min="8715" max="8715" width="11.28515625" style="2" bestFit="1" customWidth="1"/>
    <col min="8716" max="8716" width="11" style="2" customWidth="1"/>
    <col min="8717" max="8717" width="9.140625" style="2"/>
    <col min="8718" max="8718" width="10.7109375" style="2" customWidth="1"/>
    <col min="8719" max="8719" width="4.42578125" style="2" customWidth="1"/>
    <col min="8720" max="8960" width="9.140625" style="2"/>
    <col min="8961" max="8961" width="47" style="2" customWidth="1"/>
    <col min="8962" max="8962" width="46.5703125" style="2" customWidth="1"/>
    <col min="8963" max="8963" width="14.5703125" style="2" customWidth="1"/>
    <col min="8964" max="8964" width="14.28515625" style="2" customWidth="1"/>
    <col min="8965" max="8967" width="14" style="2" customWidth="1"/>
    <col min="8968" max="8968" width="17" style="2" customWidth="1"/>
    <col min="8969" max="8969" width="14" style="2" customWidth="1"/>
    <col min="8970" max="8970" width="13.42578125" style="2" customWidth="1"/>
    <col min="8971" max="8971" width="11.28515625" style="2" bestFit="1" customWidth="1"/>
    <col min="8972" max="8972" width="11" style="2" customWidth="1"/>
    <col min="8973" max="8973" width="9.140625" style="2"/>
    <col min="8974" max="8974" width="10.7109375" style="2" customWidth="1"/>
    <col min="8975" max="8975" width="4.42578125" style="2" customWidth="1"/>
    <col min="8976" max="9216" width="9.140625" style="2"/>
    <col min="9217" max="9217" width="47" style="2" customWidth="1"/>
    <col min="9218" max="9218" width="46.5703125" style="2" customWidth="1"/>
    <col min="9219" max="9219" width="14.5703125" style="2" customWidth="1"/>
    <col min="9220" max="9220" width="14.28515625" style="2" customWidth="1"/>
    <col min="9221" max="9223" width="14" style="2" customWidth="1"/>
    <col min="9224" max="9224" width="17" style="2" customWidth="1"/>
    <col min="9225" max="9225" width="14" style="2" customWidth="1"/>
    <col min="9226" max="9226" width="13.42578125" style="2" customWidth="1"/>
    <col min="9227" max="9227" width="11.28515625" style="2" bestFit="1" customWidth="1"/>
    <col min="9228" max="9228" width="11" style="2" customWidth="1"/>
    <col min="9229" max="9229" width="9.140625" style="2"/>
    <col min="9230" max="9230" width="10.7109375" style="2" customWidth="1"/>
    <col min="9231" max="9231" width="4.42578125" style="2" customWidth="1"/>
    <col min="9232" max="9472" width="9.140625" style="2"/>
    <col min="9473" max="9473" width="47" style="2" customWidth="1"/>
    <col min="9474" max="9474" width="46.5703125" style="2" customWidth="1"/>
    <col min="9475" max="9475" width="14.5703125" style="2" customWidth="1"/>
    <col min="9476" max="9476" width="14.28515625" style="2" customWidth="1"/>
    <col min="9477" max="9479" width="14" style="2" customWidth="1"/>
    <col min="9480" max="9480" width="17" style="2" customWidth="1"/>
    <col min="9481" max="9481" width="14" style="2" customWidth="1"/>
    <col min="9482" max="9482" width="13.42578125" style="2" customWidth="1"/>
    <col min="9483" max="9483" width="11.28515625" style="2" bestFit="1" customWidth="1"/>
    <col min="9484" max="9484" width="11" style="2" customWidth="1"/>
    <col min="9485" max="9485" width="9.140625" style="2"/>
    <col min="9486" max="9486" width="10.7109375" style="2" customWidth="1"/>
    <col min="9487" max="9487" width="4.42578125" style="2" customWidth="1"/>
    <col min="9488" max="9728" width="9.140625" style="2"/>
    <col min="9729" max="9729" width="47" style="2" customWidth="1"/>
    <col min="9730" max="9730" width="46.5703125" style="2" customWidth="1"/>
    <col min="9731" max="9731" width="14.5703125" style="2" customWidth="1"/>
    <col min="9732" max="9732" width="14.28515625" style="2" customWidth="1"/>
    <col min="9733" max="9735" width="14" style="2" customWidth="1"/>
    <col min="9736" max="9736" width="17" style="2" customWidth="1"/>
    <col min="9737" max="9737" width="14" style="2" customWidth="1"/>
    <col min="9738" max="9738" width="13.42578125" style="2" customWidth="1"/>
    <col min="9739" max="9739" width="11.28515625" style="2" bestFit="1" customWidth="1"/>
    <col min="9740" max="9740" width="11" style="2" customWidth="1"/>
    <col min="9741" max="9741" width="9.140625" style="2"/>
    <col min="9742" max="9742" width="10.7109375" style="2" customWidth="1"/>
    <col min="9743" max="9743" width="4.42578125" style="2" customWidth="1"/>
    <col min="9744" max="9984" width="9.140625" style="2"/>
    <col min="9985" max="9985" width="47" style="2" customWidth="1"/>
    <col min="9986" max="9986" width="46.5703125" style="2" customWidth="1"/>
    <col min="9987" max="9987" width="14.5703125" style="2" customWidth="1"/>
    <col min="9988" max="9988" width="14.28515625" style="2" customWidth="1"/>
    <col min="9989" max="9991" width="14" style="2" customWidth="1"/>
    <col min="9992" max="9992" width="17" style="2" customWidth="1"/>
    <col min="9993" max="9993" width="14" style="2" customWidth="1"/>
    <col min="9994" max="9994" width="13.42578125" style="2" customWidth="1"/>
    <col min="9995" max="9995" width="11.28515625" style="2" bestFit="1" customWidth="1"/>
    <col min="9996" max="9996" width="11" style="2" customWidth="1"/>
    <col min="9997" max="9997" width="9.140625" style="2"/>
    <col min="9998" max="9998" width="10.7109375" style="2" customWidth="1"/>
    <col min="9999" max="9999" width="4.42578125" style="2" customWidth="1"/>
    <col min="10000" max="10240" width="9.140625" style="2"/>
    <col min="10241" max="10241" width="47" style="2" customWidth="1"/>
    <col min="10242" max="10242" width="46.5703125" style="2" customWidth="1"/>
    <col min="10243" max="10243" width="14.5703125" style="2" customWidth="1"/>
    <col min="10244" max="10244" width="14.28515625" style="2" customWidth="1"/>
    <col min="10245" max="10247" width="14" style="2" customWidth="1"/>
    <col min="10248" max="10248" width="17" style="2" customWidth="1"/>
    <col min="10249" max="10249" width="14" style="2" customWidth="1"/>
    <col min="10250" max="10250" width="13.42578125" style="2" customWidth="1"/>
    <col min="10251" max="10251" width="11.28515625" style="2" bestFit="1" customWidth="1"/>
    <col min="10252" max="10252" width="11" style="2" customWidth="1"/>
    <col min="10253" max="10253" width="9.140625" style="2"/>
    <col min="10254" max="10254" width="10.7109375" style="2" customWidth="1"/>
    <col min="10255" max="10255" width="4.42578125" style="2" customWidth="1"/>
    <col min="10256" max="10496" width="9.140625" style="2"/>
    <col min="10497" max="10497" width="47" style="2" customWidth="1"/>
    <col min="10498" max="10498" width="46.5703125" style="2" customWidth="1"/>
    <col min="10499" max="10499" width="14.5703125" style="2" customWidth="1"/>
    <col min="10500" max="10500" width="14.28515625" style="2" customWidth="1"/>
    <col min="10501" max="10503" width="14" style="2" customWidth="1"/>
    <col min="10504" max="10504" width="17" style="2" customWidth="1"/>
    <col min="10505" max="10505" width="14" style="2" customWidth="1"/>
    <col min="10506" max="10506" width="13.42578125" style="2" customWidth="1"/>
    <col min="10507" max="10507" width="11.28515625" style="2" bestFit="1" customWidth="1"/>
    <col min="10508" max="10508" width="11" style="2" customWidth="1"/>
    <col min="10509" max="10509" width="9.140625" style="2"/>
    <col min="10510" max="10510" width="10.7109375" style="2" customWidth="1"/>
    <col min="10511" max="10511" width="4.42578125" style="2" customWidth="1"/>
    <col min="10512" max="10752" width="9.140625" style="2"/>
    <col min="10753" max="10753" width="47" style="2" customWidth="1"/>
    <col min="10754" max="10754" width="46.5703125" style="2" customWidth="1"/>
    <col min="10755" max="10755" width="14.5703125" style="2" customWidth="1"/>
    <col min="10756" max="10756" width="14.28515625" style="2" customWidth="1"/>
    <col min="10757" max="10759" width="14" style="2" customWidth="1"/>
    <col min="10760" max="10760" width="17" style="2" customWidth="1"/>
    <col min="10761" max="10761" width="14" style="2" customWidth="1"/>
    <col min="10762" max="10762" width="13.42578125" style="2" customWidth="1"/>
    <col min="10763" max="10763" width="11.28515625" style="2" bestFit="1" customWidth="1"/>
    <col min="10764" max="10764" width="11" style="2" customWidth="1"/>
    <col min="10765" max="10765" width="9.140625" style="2"/>
    <col min="10766" max="10766" width="10.7109375" style="2" customWidth="1"/>
    <col min="10767" max="10767" width="4.42578125" style="2" customWidth="1"/>
    <col min="10768" max="11008" width="9.140625" style="2"/>
    <col min="11009" max="11009" width="47" style="2" customWidth="1"/>
    <col min="11010" max="11010" width="46.5703125" style="2" customWidth="1"/>
    <col min="11011" max="11011" width="14.5703125" style="2" customWidth="1"/>
    <col min="11012" max="11012" width="14.28515625" style="2" customWidth="1"/>
    <col min="11013" max="11015" width="14" style="2" customWidth="1"/>
    <col min="11016" max="11016" width="17" style="2" customWidth="1"/>
    <col min="11017" max="11017" width="14" style="2" customWidth="1"/>
    <col min="11018" max="11018" width="13.42578125" style="2" customWidth="1"/>
    <col min="11019" max="11019" width="11.28515625" style="2" bestFit="1" customWidth="1"/>
    <col min="11020" max="11020" width="11" style="2" customWidth="1"/>
    <col min="11021" max="11021" width="9.140625" style="2"/>
    <col min="11022" max="11022" width="10.7109375" style="2" customWidth="1"/>
    <col min="11023" max="11023" width="4.42578125" style="2" customWidth="1"/>
    <col min="11024" max="11264" width="9.140625" style="2"/>
    <col min="11265" max="11265" width="47" style="2" customWidth="1"/>
    <col min="11266" max="11266" width="46.5703125" style="2" customWidth="1"/>
    <col min="11267" max="11267" width="14.5703125" style="2" customWidth="1"/>
    <col min="11268" max="11268" width="14.28515625" style="2" customWidth="1"/>
    <col min="11269" max="11271" width="14" style="2" customWidth="1"/>
    <col min="11272" max="11272" width="17" style="2" customWidth="1"/>
    <col min="11273" max="11273" width="14" style="2" customWidth="1"/>
    <col min="11274" max="11274" width="13.42578125" style="2" customWidth="1"/>
    <col min="11275" max="11275" width="11.28515625" style="2" bestFit="1" customWidth="1"/>
    <col min="11276" max="11276" width="11" style="2" customWidth="1"/>
    <col min="11277" max="11277" width="9.140625" style="2"/>
    <col min="11278" max="11278" width="10.7109375" style="2" customWidth="1"/>
    <col min="11279" max="11279" width="4.42578125" style="2" customWidth="1"/>
    <col min="11280" max="11520" width="9.140625" style="2"/>
    <col min="11521" max="11521" width="47" style="2" customWidth="1"/>
    <col min="11522" max="11522" width="46.5703125" style="2" customWidth="1"/>
    <col min="11523" max="11523" width="14.5703125" style="2" customWidth="1"/>
    <col min="11524" max="11524" width="14.28515625" style="2" customWidth="1"/>
    <col min="11525" max="11527" width="14" style="2" customWidth="1"/>
    <col min="11528" max="11528" width="17" style="2" customWidth="1"/>
    <col min="11529" max="11529" width="14" style="2" customWidth="1"/>
    <col min="11530" max="11530" width="13.42578125" style="2" customWidth="1"/>
    <col min="11531" max="11531" width="11.28515625" style="2" bestFit="1" customWidth="1"/>
    <col min="11532" max="11532" width="11" style="2" customWidth="1"/>
    <col min="11533" max="11533" width="9.140625" style="2"/>
    <col min="11534" max="11534" width="10.7109375" style="2" customWidth="1"/>
    <col min="11535" max="11535" width="4.42578125" style="2" customWidth="1"/>
    <col min="11536" max="11776" width="9.140625" style="2"/>
    <col min="11777" max="11777" width="47" style="2" customWidth="1"/>
    <col min="11778" max="11778" width="46.5703125" style="2" customWidth="1"/>
    <col min="11779" max="11779" width="14.5703125" style="2" customWidth="1"/>
    <col min="11780" max="11780" width="14.28515625" style="2" customWidth="1"/>
    <col min="11781" max="11783" width="14" style="2" customWidth="1"/>
    <col min="11784" max="11784" width="17" style="2" customWidth="1"/>
    <col min="11785" max="11785" width="14" style="2" customWidth="1"/>
    <col min="11786" max="11786" width="13.42578125" style="2" customWidth="1"/>
    <col min="11787" max="11787" width="11.28515625" style="2" bestFit="1" customWidth="1"/>
    <col min="11788" max="11788" width="11" style="2" customWidth="1"/>
    <col min="11789" max="11789" width="9.140625" style="2"/>
    <col min="11790" max="11790" width="10.7109375" style="2" customWidth="1"/>
    <col min="11791" max="11791" width="4.42578125" style="2" customWidth="1"/>
    <col min="11792" max="12032" width="9.140625" style="2"/>
    <col min="12033" max="12033" width="47" style="2" customWidth="1"/>
    <col min="12034" max="12034" width="46.5703125" style="2" customWidth="1"/>
    <col min="12035" max="12035" width="14.5703125" style="2" customWidth="1"/>
    <col min="12036" max="12036" width="14.28515625" style="2" customWidth="1"/>
    <col min="12037" max="12039" width="14" style="2" customWidth="1"/>
    <col min="12040" max="12040" width="17" style="2" customWidth="1"/>
    <col min="12041" max="12041" width="14" style="2" customWidth="1"/>
    <col min="12042" max="12042" width="13.42578125" style="2" customWidth="1"/>
    <col min="12043" max="12043" width="11.28515625" style="2" bestFit="1" customWidth="1"/>
    <col min="12044" max="12044" width="11" style="2" customWidth="1"/>
    <col min="12045" max="12045" width="9.140625" style="2"/>
    <col min="12046" max="12046" width="10.7109375" style="2" customWidth="1"/>
    <col min="12047" max="12047" width="4.42578125" style="2" customWidth="1"/>
    <col min="12048" max="12288" width="9.140625" style="2"/>
    <col min="12289" max="12289" width="47" style="2" customWidth="1"/>
    <col min="12290" max="12290" width="46.5703125" style="2" customWidth="1"/>
    <col min="12291" max="12291" width="14.5703125" style="2" customWidth="1"/>
    <col min="12292" max="12292" width="14.28515625" style="2" customWidth="1"/>
    <col min="12293" max="12295" width="14" style="2" customWidth="1"/>
    <col min="12296" max="12296" width="17" style="2" customWidth="1"/>
    <col min="12297" max="12297" width="14" style="2" customWidth="1"/>
    <col min="12298" max="12298" width="13.42578125" style="2" customWidth="1"/>
    <col min="12299" max="12299" width="11.28515625" style="2" bestFit="1" customWidth="1"/>
    <col min="12300" max="12300" width="11" style="2" customWidth="1"/>
    <col min="12301" max="12301" width="9.140625" style="2"/>
    <col min="12302" max="12302" width="10.7109375" style="2" customWidth="1"/>
    <col min="12303" max="12303" width="4.42578125" style="2" customWidth="1"/>
    <col min="12304" max="12544" width="9.140625" style="2"/>
    <col min="12545" max="12545" width="47" style="2" customWidth="1"/>
    <col min="12546" max="12546" width="46.5703125" style="2" customWidth="1"/>
    <col min="12547" max="12547" width="14.5703125" style="2" customWidth="1"/>
    <col min="12548" max="12548" width="14.28515625" style="2" customWidth="1"/>
    <col min="12549" max="12551" width="14" style="2" customWidth="1"/>
    <col min="12552" max="12552" width="17" style="2" customWidth="1"/>
    <col min="12553" max="12553" width="14" style="2" customWidth="1"/>
    <col min="12554" max="12554" width="13.42578125" style="2" customWidth="1"/>
    <col min="12555" max="12555" width="11.28515625" style="2" bestFit="1" customWidth="1"/>
    <col min="12556" max="12556" width="11" style="2" customWidth="1"/>
    <col min="12557" max="12557" width="9.140625" style="2"/>
    <col min="12558" max="12558" width="10.7109375" style="2" customWidth="1"/>
    <col min="12559" max="12559" width="4.42578125" style="2" customWidth="1"/>
    <col min="12560" max="12800" width="9.140625" style="2"/>
    <col min="12801" max="12801" width="47" style="2" customWidth="1"/>
    <col min="12802" max="12802" width="46.5703125" style="2" customWidth="1"/>
    <col min="12803" max="12803" width="14.5703125" style="2" customWidth="1"/>
    <col min="12804" max="12804" width="14.28515625" style="2" customWidth="1"/>
    <col min="12805" max="12807" width="14" style="2" customWidth="1"/>
    <col min="12808" max="12808" width="17" style="2" customWidth="1"/>
    <col min="12809" max="12809" width="14" style="2" customWidth="1"/>
    <col min="12810" max="12810" width="13.42578125" style="2" customWidth="1"/>
    <col min="12811" max="12811" width="11.28515625" style="2" bestFit="1" customWidth="1"/>
    <col min="12812" max="12812" width="11" style="2" customWidth="1"/>
    <col min="12813" max="12813" width="9.140625" style="2"/>
    <col min="12814" max="12814" width="10.7109375" style="2" customWidth="1"/>
    <col min="12815" max="12815" width="4.42578125" style="2" customWidth="1"/>
    <col min="12816" max="13056" width="9.140625" style="2"/>
    <col min="13057" max="13057" width="47" style="2" customWidth="1"/>
    <col min="13058" max="13058" width="46.5703125" style="2" customWidth="1"/>
    <col min="13059" max="13059" width="14.5703125" style="2" customWidth="1"/>
    <col min="13060" max="13060" width="14.28515625" style="2" customWidth="1"/>
    <col min="13061" max="13063" width="14" style="2" customWidth="1"/>
    <col min="13064" max="13064" width="17" style="2" customWidth="1"/>
    <col min="13065" max="13065" width="14" style="2" customWidth="1"/>
    <col min="13066" max="13066" width="13.42578125" style="2" customWidth="1"/>
    <col min="13067" max="13067" width="11.28515625" style="2" bestFit="1" customWidth="1"/>
    <col min="13068" max="13068" width="11" style="2" customWidth="1"/>
    <col min="13069" max="13069" width="9.140625" style="2"/>
    <col min="13070" max="13070" width="10.7109375" style="2" customWidth="1"/>
    <col min="13071" max="13071" width="4.42578125" style="2" customWidth="1"/>
    <col min="13072" max="13312" width="9.140625" style="2"/>
    <col min="13313" max="13313" width="47" style="2" customWidth="1"/>
    <col min="13314" max="13314" width="46.5703125" style="2" customWidth="1"/>
    <col min="13315" max="13315" width="14.5703125" style="2" customWidth="1"/>
    <col min="13316" max="13316" width="14.28515625" style="2" customWidth="1"/>
    <col min="13317" max="13319" width="14" style="2" customWidth="1"/>
    <col min="13320" max="13320" width="17" style="2" customWidth="1"/>
    <col min="13321" max="13321" width="14" style="2" customWidth="1"/>
    <col min="13322" max="13322" width="13.42578125" style="2" customWidth="1"/>
    <col min="13323" max="13323" width="11.28515625" style="2" bestFit="1" customWidth="1"/>
    <col min="13324" max="13324" width="11" style="2" customWidth="1"/>
    <col min="13325" max="13325" width="9.140625" style="2"/>
    <col min="13326" max="13326" width="10.7109375" style="2" customWidth="1"/>
    <col min="13327" max="13327" width="4.42578125" style="2" customWidth="1"/>
    <col min="13328" max="13568" width="9.140625" style="2"/>
    <col min="13569" max="13569" width="47" style="2" customWidth="1"/>
    <col min="13570" max="13570" width="46.5703125" style="2" customWidth="1"/>
    <col min="13571" max="13571" width="14.5703125" style="2" customWidth="1"/>
    <col min="13572" max="13572" width="14.28515625" style="2" customWidth="1"/>
    <col min="13573" max="13575" width="14" style="2" customWidth="1"/>
    <col min="13576" max="13576" width="17" style="2" customWidth="1"/>
    <col min="13577" max="13577" width="14" style="2" customWidth="1"/>
    <col min="13578" max="13578" width="13.42578125" style="2" customWidth="1"/>
    <col min="13579" max="13579" width="11.28515625" style="2" bestFit="1" customWidth="1"/>
    <col min="13580" max="13580" width="11" style="2" customWidth="1"/>
    <col min="13581" max="13581" width="9.140625" style="2"/>
    <col min="13582" max="13582" width="10.7109375" style="2" customWidth="1"/>
    <col min="13583" max="13583" width="4.42578125" style="2" customWidth="1"/>
    <col min="13584" max="13824" width="9.140625" style="2"/>
    <col min="13825" max="13825" width="47" style="2" customWidth="1"/>
    <col min="13826" max="13826" width="46.5703125" style="2" customWidth="1"/>
    <col min="13827" max="13827" width="14.5703125" style="2" customWidth="1"/>
    <col min="13828" max="13828" width="14.28515625" style="2" customWidth="1"/>
    <col min="13829" max="13831" width="14" style="2" customWidth="1"/>
    <col min="13832" max="13832" width="17" style="2" customWidth="1"/>
    <col min="13833" max="13833" width="14" style="2" customWidth="1"/>
    <col min="13834" max="13834" width="13.42578125" style="2" customWidth="1"/>
    <col min="13835" max="13835" width="11.28515625" style="2" bestFit="1" customWidth="1"/>
    <col min="13836" max="13836" width="11" style="2" customWidth="1"/>
    <col min="13837" max="13837" width="9.140625" style="2"/>
    <col min="13838" max="13838" width="10.7109375" style="2" customWidth="1"/>
    <col min="13839" max="13839" width="4.42578125" style="2" customWidth="1"/>
    <col min="13840" max="14080" width="9.140625" style="2"/>
    <col min="14081" max="14081" width="47" style="2" customWidth="1"/>
    <col min="14082" max="14082" width="46.5703125" style="2" customWidth="1"/>
    <col min="14083" max="14083" width="14.5703125" style="2" customWidth="1"/>
    <col min="14084" max="14084" width="14.28515625" style="2" customWidth="1"/>
    <col min="14085" max="14087" width="14" style="2" customWidth="1"/>
    <col min="14088" max="14088" width="17" style="2" customWidth="1"/>
    <col min="14089" max="14089" width="14" style="2" customWidth="1"/>
    <col min="14090" max="14090" width="13.42578125" style="2" customWidth="1"/>
    <col min="14091" max="14091" width="11.28515625" style="2" bestFit="1" customWidth="1"/>
    <col min="14092" max="14092" width="11" style="2" customWidth="1"/>
    <col min="14093" max="14093" width="9.140625" style="2"/>
    <col min="14094" max="14094" width="10.7109375" style="2" customWidth="1"/>
    <col min="14095" max="14095" width="4.42578125" style="2" customWidth="1"/>
    <col min="14096" max="14336" width="9.140625" style="2"/>
    <col min="14337" max="14337" width="47" style="2" customWidth="1"/>
    <col min="14338" max="14338" width="46.5703125" style="2" customWidth="1"/>
    <col min="14339" max="14339" width="14.5703125" style="2" customWidth="1"/>
    <col min="14340" max="14340" width="14.28515625" style="2" customWidth="1"/>
    <col min="14341" max="14343" width="14" style="2" customWidth="1"/>
    <col min="14344" max="14344" width="17" style="2" customWidth="1"/>
    <col min="14345" max="14345" width="14" style="2" customWidth="1"/>
    <col min="14346" max="14346" width="13.42578125" style="2" customWidth="1"/>
    <col min="14347" max="14347" width="11.28515625" style="2" bestFit="1" customWidth="1"/>
    <col min="14348" max="14348" width="11" style="2" customWidth="1"/>
    <col min="14349" max="14349" width="9.140625" style="2"/>
    <col min="14350" max="14350" width="10.7109375" style="2" customWidth="1"/>
    <col min="14351" max="14351" width="4.42578125" style="2" customWidth="1"/>
    <col min="14352" max="14592" width="9.140625" style="2"/>
    <col min="14593" max="14593" width="47" style="2" customWidth="1"/>
    <col min="14594" max="14594" width="46.5703125" style="2" customWidth="1"/>
    <col min="14595" max="14595" width="14.5703125" style="2" customWidth="1"/>
    <col min="14596" max="14596" width="14.28515625" style="2" customWidth="1"/>
    <col min="14597" max="14599" width="14" style="2" customWidth="1"/>
    <col min="14600" max="14600" width="17" style="2" customWidth="1"/>
    <col min="14601" max="14601" width="14" style="2" customWidth="1"/>
    <col min="14602" max="14602" width="13.42578125" style="2" customWidth="1"/>
    <col min="14603" max="14603" width="11.28515625" style="2" bestFit="1" customWidth="1"/>
    <col min="14604" max="14604" width="11" style="2" customWidth="1"/>
    <col min="14605" max="14605" width="9.140625" style="2"/>
    <col min="14606" max="14606" width="10.7109375" style="2" customWidth="1"/>
    <col min="14607" max="14607" width="4.42578125" style="2" customWidth="1"/>
    <col min="14608" max="14848" width="9.140625" style="2"/>
    <col min="14849" max="14849" width="47" style="2" customWidth="1"/>
    <col min="14850" max="14850" width="46.5703125" style="2" customWidth="1"/>
    <col min="14851" max="14851" width="14.5703125" style="2" customWidth="1"/>
    <col min="14852" max="14852" width="14.28515625" style="2" customWidth="1"/>
    <col min="14853" max="14855" width="14" style="2" customWidth="1"/>
    <col min="14856" max="14856" width="17" style="2" customWidth="1"/>
    <col min="14857" max="14857" width="14" style="2" customWidth="1"/>
    <col min="14858" max="14858" width="13.42578125" style="2" customWidth="1"/>
    <col min="14859" max="14859" width="11.28515625" style="2" bestFit="1" customWidth="1"/>
    <col min="14860" max="14860" width="11" style="2" customWidth="1"/>
    <col min="14861" max="14861" width="9.140625" style="2"/>
    <col min="14862" max="14862" width="10.7109375" style="2" customWidth="1"/>
    <col min="14863" max="14863" width="4.42578125" style="2" customWidth="1"/>
    <col min="14864" max="15104" width="9.140625" style="2"/>
    <col min="15105" max="15105" width="47" style="2" customWidth="1"/>
    <col min="15106" max="15106" width="46.5703125" style="2" customWidth="1"/>
    <col min="15107" max="15107" width="14.5703125" style="2" customWidth="1"/>
    <col min="15108" max="15108" width="14.28515625" style="2" customWidth="1"/>
    <col min="15109" max="15111" width="14" style="2" customWidth="1"/>
    <col min="15112" max="15112" width="17" style="2" customWidth="1"/>
    <col min="15113" max="15113" width="14" style="2" customWidth="1"/>
    <col min="15114" max="15114" width="13.42578125" style="2" customWidth="1"/>
    <col min="15115" max="15115" width="11.28515625" style="2" bestFit="1" customWidth="1"/>
    <col min="15116" max="15116" width="11" style="2" customWidth="1"/>
    <col min="15117" max="15117" width="9.140625" style="2"/>
    <col min="15118" max="15118" width="10.7109375" style="2" customWidth="1"/>
    <col min="15119" max="15119" width="4.42578125" style="2" customWidth="1"/>
    <col min="15120" max="15360" width="9.140625" style="2"/>
    <col min="15361" max="15361" width="47" style="2" customWidth="1"/>
    <col min="15362" max="15362" width="46.5703125" style="2" customWidth="1"/>
    <col min="15363" max="15363" width="14.5703125" style="2" customWidth="1"/>
    <col min="15364" max="15364" width="14.28515625" style="2" customWidth="1"/>
    <col min="15365" max="15367" width="14" style="2" customWidth="1"/>
    <col min="15368" max="15368" width="17" style="2" customWidth="1"/>
    <col min="15369" max="15369" width="14" style="2" customWidth="1"/>
    <col min="15370" max="15370" width="13.42578125" style="2" customWidth="1"/>
    <col min="15371" max="15371" width="11.28515625" style="2" bestFit="1" customWidth="1"/>
    <col min="15372" max="15372" width="11" style="2" customWidth="1"/>
    <col min="15373" max="15373" width="9.140625" style="2"/>
    <col min="15374" max="15374" width="10.7109375" style="2" customWidth="1"/>
    <col min="15375" max="15375" width="4.42578125" style="2" customWidth="1"/>
    <col min="15376" max="15616" width="9.140625" style="2"/>
    <col min="15617" max="15617" width="47" style="2" customWidth="1"/>
    <col min="15618" max="15618" width="46.5703125" style="2" customWidth="1"/>
    <col min="15619" max="15619" width="14.5703125" style="2" customWidth="1"/>
    <col min="15620" max="15620" width="14.28515625" style="2" customWidth="1"/>
    <col min="15621" max="15623" width="14" style="2" customWidth="1"/>
    <col min="15624" max="15624" width="17" style="2" customWidth="1"/>
    <col min="15625" max="15625" width="14" style="2" customWidth="1"/>
    <col min="15626" max="15626" width="13.42578125" style="2" customWidth="1"/>
    <col min="15627" max="15627" width="11.28515625" style="2" bestFit="1" customWidth="1"/>
    <col min="15628" max="15628" width="11" style="2" customWidth="1"/>
    <col min="15629" max="15629" width="9.140625" style="2"/>
    <col min="15630" max="15630" width="10.7109375" style="2" customWidth="1"/>
    <col min="15631" max="15631" width="4.42578125" style="2" customWidth="1"/>
    <col min="15632" max="15872" width="9.140625" style="2"/>
    <col min="15873" max="15873" width="47" style="2" customWidth="1"/>
    <col min="15874" max="15874" width="46.5703125" style="2" customWidth="1"/>
    <col min="15875" max="15875" width="14.5703125" style="2" customWidth="1"/>
    <col min="15876" max="15876" width="14.28515625" style="2" customWidth="1"/>
    <col min="15877" max="15879" width="14" style="2" customWidth="1"/>
    <col min="15880" max="15880" width="17" style="2" customWidth="1"/>
    <col min="15881" max="15881" width="14" style="2" customWidth="1"/>
    <col min="15882" max="15882" width="13.42578125" style="2" customWidth="1"/>
    <col min="15883" max="15883" width="11.28515625" style="2" bestFit="1" customWidth="1"/>
    <col min="15884" max="15884" width="11" style="2" customWidth="1"/>
    <col min="15885" max="15885" width="9.140625" style="2"/>
    <col min="15886" max="15886" width="10.7109375" style="2" customWidth="1"/>
    <col min="15887" max="15887" width="4.42578125" style="2" customWidth="1"/>
    <col min="15888" max="16128" width="9.140625" style="2"/>
    <col min="16129" max="16129" width="47" style="2" customWidth="1"/>
    <col min="16130" max="16130" width="46.5703125" style="2" customWidth="1"/>
    <col min="16131" max="16131" width="14.5703125" style="2" customWidth="1"/>
    <col min="16132" max="16132" width="14.28515625" style="2" customWidth="1"/>
    <col min="16133" max="16135" width="14" style="2" customWidth="1"/>
    <col min="16136" max="16136" width="17" style="2" customWidth="1"/>
    <col min="16137" max="16137" width="14" style="2" customWidth="1"/>
    <col min="16138" max="16138" width="13.42578125" style="2" customWidth="1"/>
    <col min="16139" max="16139" width="11.28515625" style="2" bestFit="1" customWidth="1"/>
    <col min="16140" max="16140" width="11" style="2" customWidth="1"/>
    <col min="16141" max="16141" width="9.140625" style="2"/>
    <col min="16142" max="16142" width="10.7109375" style="2" customWidth="1"/>
    <col min="16143" max="16143" width="4.42578125" style="2" customWidth="1"/>
    <col min="16144" max="16384" width="9.140625" style="2"/>
  </cols>
  <sheetData>
    <row r="1" spans="1:19" ht="18" thickBot="1" x14ac:dyDescent="0.35">
      <c r="A1" s="182"/>
      <c r="B1" s="182"/>
      <c r="C1" s="182"/>
      <c r="D1" s="182"/>
      <c r="E1" s="182"/>
      <c r="F1" s="182"/>
      <c r="G1" s="182"/>
      <c r="H1" s="182"/>
      <c r="I1" s="182"/>
      <c r="J1" s="182"/>
    </row>
    <row r="2" spans="1:19" s="31" customFormat="1" ht="33" thickTop="1" thickBot="1" x14ac:dyDescent="0.35">
      <c r="A2" s="41" t="s">
        <v>15</v>
      </c>
      <c r="B2" s="41" t="s">
        <v>16</v>
      </c>
      <c r="C2" s="42" t="s">
        <v>118</v>
      </c>
      <c r="D2" s="43" t="s">
        <v>119</v>
      </c>
      <c r="E2" s="42" t="s">
        <v>120</v>
      </c>
      <c r="F2" s="42" t="s">
        <v>121</v>
      </c>
      <c r="G2" s="42" t="s">
        <v>122</v>
      </c>
      <c r="H2" s="43" t="s">
        <v>123</v>
      </c>
      <c r="I2" s="42" t="s">
        <v>124</v>
      </c>
      <c r="J2" s="44" t="s">
        <v>125</v>
      </c>
      <c r="L2" s="45"/>
      <c r="M2" s="46"/>
      <c r="N2" s="46"/>
      <c r="O2" s="46"/>
      <c r="P2" s="46"/>
      <c r="Q2" s="46"/>
      <c r="R2" s="45"/>
      <c r="S2" s="45"/>
    </row>
    <row r="3" spans="1:19" ht="19.5" thickTop="1" x14ac:dyDescent="0.3">
      <c r="A3" s="16" t="s">
        <v>18</v>
      </c>
      <c r="B3" s="2" t="s">
        <v>19</v>
      </c>
      <c r="C3" s="17">
        <f>'[1]User Notes'!C14</f>
        <v>4</v>
      </c>
      <c r="D3" s="47">
        <f>(100/C10)*C3</f>
        <v>26.666666666666668</v>
      </c>
      <c r="E3" s="48" t="str">
        <f>Facility!C10</f>
        <v>B</v>
      </c>
      <c r="F3" s="48">
        <f>VLOOKUP(E3,'User Notes'!A2:B6,2,FALSE)</f>
        <v>0.75</v>
      </c>
      <c r="G3" s="48">
        <f>F3</f>
        <v>0.75</v>
      </c>
      <c r="H3" s="47">
        <f>C3*G3</f>
        <v>3</v>
      </c>
      <c r="I3" s="47">
        <f t="shared" ref="I3:I9" si="0">(H3/C3)*100</f>
        <v>75</v>
      </c>
      <c r="J3" s="49" t="str">
        <f>IF(ISTEXT(I3),"",IF(I3="","N/A",IF(I3=0,"",IF(AND(I3&gt;=1,I3&lt;40),"D",IF(AND(I3&gt;=40,I3&lt;=60),"C",IF(AND(I3&gt;60,I3&lt;=85),"B",IF(AND(I3&gt;85,I3&lt;=100),"A")))))))</f>
        <v>B</v>
      </c>
      <c r="L3" s="48"/>
      <c r="M3" s="48"/>
      <c r="N3" s="48"/>
      <c r="O3" s="48"/>
      <c r="P3" s="48"/>
      <c r="Q3" s="48"/>
      <c r="R3" s="48"/>
      <c r="S3" s="48"/>
    </row>
    <row r="4" spans="1:19" ht="18.75" x14ac:dyDescent="0.3">
      <c r="A4" s="16" t="s">
        <v>18</v>
      </c>
      <c r="B4" s="2" t="s">
        <v>20</v>
      </c>
      <c r="C4" s="17">
        <f>'[1]User Notes'!C15</f>
        <v>4</v>
      </c>
      <c r="D4" s="47">
        <f>(100/C10)*C4</f>
        <v>26.666666666666668</v>
      </c>
      <c r="E4" s="48" t="str">
        <f>Facility!C11</f>
        <v>B</v>
      </c>
      <c r="F4" s="48">
        <f>VLOOKUP(E4,'User Notes'!A2:B6,2,FALSE)</f>
        <v>0.75</v>
      </c>
      <c r="G4" s="48">
        <f t="shared" ref="G4:G69" si="1">F4</f>
        <v>0.75</v>
      </c>
      <c r="H4" s="47">
        <f t="shared" ref="H4:H9" si="2">C4*G4</f>
        <v>3</v>
      </c>
      <c r="I4" s="47">
        <f t="shared" si="0"/>
        <v>75</v>
      </c>
      <c r="J4" s="49" t="str">
        <f t="shared" ref="J4:J70" si="3">IF(ISTEXT(I4),"",IF(I4="","N/A",IF(I4=0,"",IF(AND(I4&gt;=1,I4&lt;40),"D",IF(AND(I4&gt;=40,I4&lt;=60),"C",IF(AND(I4&gt;60,I4&lt;=85),"B",IF(AND(I4&gt;85,I4&lt;=100),"A")))))))</f>
        <v>B</v>
      </c>
      <c r="K4" s="48"/>
      <c r="L4" s="48"/>
      <c r="M4" s="48"/>
      <c r="N4" s="48"/>
      <c r="O4" s="48"/>
      <c r="P4" s="48"/>
      <c r="Q4" s="48"/>
      <c r="R4" s="48"/>
      <c r="S4" s="48"/>
    </row>
    <row r="5" spans="1:19" ht="18.75" x14ac:dyDescent="0.3">
      <c r="A5" s="16" t="s">
        <v>18</v>
      </c>
      <c r="B5" s="2" t="s">
        <v>21</v>
      </c>
      <c r="C5" s="17">
        <f>'[1]User Notes'!C16</f>
        <v>1</v>
      </c>
      <c r="D5" s="47">
        <f>(100/C10)*C5</f>
        <v>6.666666666666667</v>
      </c>
      <c r="E5" s="48" t="str">
        <f>Facility!C12</f>
        <v>B</v>
      </c>
      <c r="F5" s="48">
        <f>VLOOKUP(E5,'User Notes'!A2:B6,2,FALSE)</f>
        <v>0.75</v>
      </c>
      <c r="G5" s="48">
        <f t="shared" si="1"/>
        <v>0.75</v>
      </c>
      <c r="H5" s="47">
        <f t="shared" si="2"/>
        <v>0.75</v>
      </c>
      <c r="I5" s="47">
        <f t="shared" si="0"/>
        <v>75</v>
      </c>
      <c r="J5" s="49" t="str">
        <f t="shared" si="3"/>
        <v>B</v>
      </c>
      <c r="K5" s="48"/>
      <c r="L5" s="50"/>
      <c r="M5" s="48"/>
      <c r="N5" s="48"/>
      <c r="O5" s="48"/>
      <c r="P5" s="48"/>
      <c r="Q5" s="48"/>
      <c r="R5" s="48"/>
      <c r="S5" s="48"/>
    </row>
    <row r="6" spans="1:19" ht="18.75" x14ac:dyDescent="0.3">
      <c r="A6" s="16" t="s">
        <v>18</v>
      </c>
      <c r="B6" s="2" t="s">
        <v>22</v>
      </c>
      <c r="C6" s="17">
        <f>'[1]User Notes'!C17</f>
        <v>1</v>
      </c>
      <c r="D6" s="47">
        <f>(100/C10)*C6</f>
        <v>6.666666666666667</v>
      </c>
      <c r="E6" s="48" t="str">
        <f>Facility!C13</f>
        <v>B</v>
      </c>
      <c r="F6" s="48">
        <f>VLOOKUP(E6,'User Notes'!A2:B6,2,FALSE)</f>
        <v>0.75</v>
      </c>
      <c r="G6" s="48">
        <f t="shared" si="1"/>
        <v>0.75</v>
      </c>
      <c r="H6" s="47">
        <f t="shared" si="2"/>
        <v>0.75</v>
      </c>
      <c r="I6" s="47">
        <f t="shared" si="0"/>
        <v>75</v>
      </c>
      <c r="J6" s="49" t="str">
        <f t="shared" si="3"/>
        <v>B</v>
      </c>
      <c r="K6" s="48"/>
      <c r="L6" s="50"/>
      <c r="M6" s="48"/>
      <c r="N6" s="48"/>
      <c r="O6" s="48"/>
      <c r="P6" s="48"/>
      <c r="Q6" s="48"/>
      <c r="R6" s="48"/>
      <c r="S6" s="48"/>
    </row>
    <row r="7" spans="1:19" ht="18.75" x14ac:dyDescent="0.3">
      <c r="A7" s="16" t="s">
        <v>18</v>
      </c>
      <c r="B7" s="2" t="s">
        <v>23</v>
      </c>
      <c r="C7" s="17">
        <f>'[1]User Notes'!C18</f>
        <v>1</v>
      </c>
      <c r="D7" s="47">
        <f>(100/C10)*C7</f>
        <v>6.666666666666667</v>
      </c>
      <c r="E7" s="48" t="str">
        <f>Facility!C14</f>
        <v>N/A</v>
      </c>
      <c r="F7" s="48">
        <f>VLOOKUP(E7,'User Notes'!A2:B6,2,FALSE)</f>
        <v>0</v>
      </c>
      <c r="G7" s="48">
        <f t="shared" si="1"/>
        <v>0</v>
      </c>
      <c r="H7" s="47">
        <f t="shared" si="2"/>
        <v>0</v>
      </c>
      <c r="I7" s="47">
        <f t="shared" si="0"/>
        <v>0</v>
      </c>
      <c r="J7" s="49" t="str">
        <f t="shared" si="3"/>
        <v/>
      </c>
      <c r="K7" s="48"/>
      <c r="L7" s="51" t="str">
        <f>IF(ISERROR(VLOOKUP(C3:C9,2,FALSE)),"",VLOOKUP(C3:C9,2,FALSE))</f>
        <v/>
      </c>
      <c r="M7" s="48"/>
      <c r="N7" s="48"/>
      <c r="O7" s="48"/>
      <c r="P7" s="48"/>
      <c r="Q7" s="48"/>
      <c r="R7" s="48"/>
      <c r="S7" s="48"/>
    </row>
    <row r="8" spans="1:19" ht="18.75" x14ac:dyDescent="0.3">
      <c r="A8" s="16" t="s">
        <v>18</v>
      </c>
      <c r="B8" s="2" t="s">
        <v>24</v>
      </c>
      <c r="C8" s="17">
        <f>'[1]User Notes'!C19</f>
        <v>2</v>
      </c>
      <c r="D8" s="47">
        <f>(100/C10)*C8</f>
        <v>13.333333333333334</v>
      </c>
      <c r="E8" s="48" t="str">
        <f>Facility!C15</f>
        <v>B</v>
      </c>
      <c r="F8" s="48">
        <f>VLOOKUP(E8,'User Notes'!A2:B6,2,FALSE)</f>
        <v>0.75</v>
      </c>
      <c r="G8" s="48">
        <f>F8</f>
        <v>0.75</v>
      </c>
      <c r="H8" s="47">
        <f t="shared" si="2"/>
        <v>1.5</v>
      </c>
      <c r="I8" s="47">
        <f t="shared" si="0"/>
        <v>75</v>
      </c>
      <c r="J8" s="49" t="str">
        <f t="shared" si="3"/>
        <v>B</v>
      </c>
      <c r="K8" s="48"/>
      <c r="L8" s="48"/>
      <c r="M8" s="48"/>
      <c r="N8" s="48"/>
      <c r="O8" s="48"/>
      <c r="P8" s="48"/>
      <c r="Q8" s="48"/>
      <c r="R8" s="48"/>
      <c r="S8" s="48"/>
    </row>
    <row r="9" spans="1:19" ht="19.5" thickBot="1" x14ac:dyDescent="0.35">
      <c r="A9" s="16" t="s">
        <v>18</v>
      </c>
      <c r="B9" s="2" t="s">
        <v>25</v>
      </c>
      <c r="C9" s="17">
        <f>'[1]User Notes'!C20</f>
        <v>2</v>
      </c>
      <c r="D9" s="47">
        <f>(100/C10)*C9</f>
        <v>13.333333333333334</v>
      </c>
      <c r="E9" s="48" t="str">
        <f>Facility!C16</f>
        <v>B</v>
      </c>
      <c r="F9" s="48">
        <f>VLOOKUP(E9,'User Notes'!A2:B6,2,FALSE)</f>
        <v>0.75</v>
      </c>
      <c r="G9" s="48">
        <f t="shared" si="1"/>
        <v>0.75</v>
      </c>
      <c r="H9" s="47">
        <f t="shared" si="2"/>
        <v>1.5</v>
      </c>
      <c r="I9" s="47">
        <f t="shared" si="0"/>
        <v>75</v>
      </c>
      <c r="J9" s="49" t="str">
        <f t="shared" si="3"/>
        <v>B</v>
      </c>
      <c r="K9"/>
      <c r="L9" s="48"/>
      <c r="M9" s="48"/>
      <c r="N9" s="48"/>
      <c r="O9" s="48"/>
      <c r="P9" s="48"/>
      <c r="Q9" s="48"/>
      <c r="R9" s="48"/>
      <c r="S9" s="48"/>
    </row>
    <row r="10" spans="1:19" s="61" customFormat="1" ht="18.75" thickBot="1" x14ac:dyDescent="0.3">
      <c r="A10" s="52" t="s">
        <v>26</v>
      </c>
      <c r="B10" s="53"/>
      <c r="C10" s="54">
        <f>'[1]User Notes'!C21</f>
        <v>15</v>
      </c>
      <c r="D10" s="55">
        <f>SUM(D3:D9)</f>
        <v>100</v>
      </c>
      <c r="E10" s="56"/>
      <c r="F10" s="57">
        <f>SUM(F3:F9)/COUNTIF(F3:F9,"&gt;0")</f>
        <v>0.75</v>
      </c>
      <c r="G10" s="56"/>
      <c r="H10" s="57">
        <f>SUM(H3:H9)</f>
        <v>10.5</v>
      </c>
      <c r="I10" s="57">
        <f>SUM(H3+H4+H5+H6+H7+H8+H9)/C10 *100</f>
        <v>70</v>
      </c>
      <c r="J10" s="58" t="str">
        <f t="shared" si="3"/>
        <v>B</v>
      </c>
      <c r="K10" s="59"/>
      <c r="L10" s="60"/>
      <c r="M10" s="60"/>
      <c r="N10" s="60"/>
      <c r="O10" s="60"/>
      <c r="P10" s="60"/>
      <c r="Q10" s="60"/>
      <c r="R10" s="60"/>
      <c r="S10" s="60"/>
    </row>
    <row r="11" spans="1:19" ht="18.75" x14ac:dyDescent="0.3">
      <c r="A11" s="16" t="s">
        <v>27</v>
      </c>
      <c r="B11" s="2" t="s">
        <v>28</v>
      </c>
      <c r="C11" s="17">
        <f>'[1]User Notes'!C22</f>
        <v>1.75</v>
      </c>
      <c r="D11" s="47">
        <f>(100/C17)*C11</f>
        <v>35</v>
      </c>
      <c r="E11" s="48" t="str">
        <f>Facility!C17</f>
        <v>A</v>
      </c>
      <c r="F11" s="48">
        <f>VLOOKUP(E11,'User Notes'!A2:B6,2,FALSE)</f>
        <v>1</v>
      </c>
      <c r="G11" s="48">
        <f>F11</f>
        <v>1</v>
      </c>
      <c r="H11" s="47">
        <f t="shared" ref="H11:H67" si="4">C11*G11</f>
        <v>1.75</v>
      </c>
      <c r="I11" s="47">
        <f>(H11/C11)*100</f>
        <v>100</v>
      </c>
      <c r="J11" s="49" t="str">
        <f t="shared" si="3"/>
        <v>A</v>
      </c>
      <c r="K11" s="62"/>
      <c r="L11" s="48"/>
      <c r="M11" s="48"/>
      <c r="N11" s="48"/>
      <c r="O11" s="48"/>
      <c r="P11" s="48"/>
      <c r="R11" s="48"/>
      <c r="S11" s="48"/>
    </row>
    <row r="12" spans="1:19" ht="18.75" x14ac:dyDescent="0.3">
      <c r="A12" s="16" t="s">
        <v>27</v>
      </c>
      <c r="B12" s="2" t="s">
        <v>29</v>
      </c>
      <c r="C12" s="17">
        <f>'[1]User Notes'!C23</f>
        <v>0.5</v>
      </c>
      <c r="D12" s="47">
        <f>(100/C17)*C12</f>
        <v>10</v>
      </c>
      <c r="E12" s="48" t="str">
        <f>Facility!C18</f>
        <v>A</v>
      </c>
      <c r="F12" s="48">
        <f>VLOOKUP(E12,'User Notes'!A2:B6,2,FALSE)</f>
        <v>1</v>
      </c>
      <c r="G12" s="48">
        <f t="shared" si="1"/>
        <v>1</v>
      </c>
      <c r="H12" s="47">
        <f t="shared" si="4"/>
        <v>0.5</v>
      </c>
      <c r="I12" s="47">
        <f>(H12/C12)*100</f>
        <v>100</v>
      </c>
      <c r="J12" s="49" t="str">
        <f t="shared" si="3"/>
        <v>A</v>
      </c>
      <c r="K12" s="48"/>
      <c r="L12" s="48"/>
      <c r="M12" s="48"/>
      <c r="N12" s="48"/>
      <c r="P12" s="48"/>
      <c r="Q12" s="48"/>
      <c r="R12" s="48"/>
      <c r="S12" s="48"/>
    </row>
    <row r="13" spans="1:19" ht="18.75" x14ac:dyDescent="0.3">
      <c r="A13" s="16" t="s">
        <v>27</v>
      </c>
      <c r="B13" s="2" t="s">
        <v>30</v>
      </c>
      <c r="C13" s="17">
        <f>'[1]User Notes'!C24</f>
        <v>1.25</v>
      </c>
      <c r="D13" s="47">
        <f>(100/C17)*C13</f>
        <v>25</v>
      </c>
      <c r="E13" s="48" t="str">
        <f>Facility!C19</f>
        <v>B</v>
      </c>
      <c r="F13" s="48">
        <f>VLOOKUP(E13,'User Notes'!A2:B6,2,FALSE)</f>
        <v>0.75</v>
      </c>
      <c r="G13" s="48">
        <f t="shared" si="1"/>
        <v>0.75</v>
      </c>
      <c r="H13" s="47">
        <f t="shared" si="4"/>
        <v>0.9375</v>
      </c>
      <c r="I13" s="47">
        <f>(H13/C13)*100</f>
        <v>75</v>
      </c>
      <c r="J13" s="49" t="str">
        <f t="shared" si="3"/>
        <v>B</v>
      </c>
      <c r="K13" s="48"/>
      <c r="L13" s="48"/>
      <c r="M13" s="48"/>
      <c r="N13" s="48"/>
      <c r="P13" s="48"/>
      <c r="Q13" s="48"/>
      <c r="R13" s="48"/>
      <c r="S13" s="48"/>
    </row>
    <row r="14" spans="1:19" ht="18.75" x14ac:dyDescent="0.3">
      <c r="A14" s="16" t="s">
        <v>27</v>
      </c>
      <c r="B14" s="2" t="s">
        <v>31</v>
      </c>
      <c r="C14" s="17">
        <f>'[1]User Notes'!C25</f>
        <v>1.25</v>
      </c>
      <c r="D14" s="47">
        <f>(100/C17)*C14</f>
        <v>25</v>
      </c>
      <c r="E14" s="48" t="str">
        <f>Facility!C20</f>
        <v>N/A</v>
      </c>
      <c r="F14" s="48">
        <f>VLOOKUP(E14,'User Notes'!A2:B6,2,FALSE)</f>
        <v>0</v>
      </c>
      <c r="G14" s="48">
        <v>0.92</v>
      </c>
      <c r="H14" s="47">
        <f t="shared" si="4"/>
        <v>1.1500000000000001</v>
      </c>
      <c r="I14" s="47">
        <f>(H14/C14)*100</f>
        <v>92.000000000000014</v>
      </c>
      <c r="J14" s="49" t="str">
        <f t="shared" si="3"/>
        <v>A</v>
      </c>
      <c r="K14" s="48"/>
      <c r="L14" s="48"/>
      <c r="M14" s="48"/>
      <c r="N14" s="48"/>
      <c r="P14" s="48"/>
      <c r="Q14" s="48"/>
      <c r="R14" s="48"/>
      <c r="S14" s="48"/>
    </row>
    <row r="15" spans="1:19" ht="18.75" x14ac:dyDescent="0.3">
      <c r="A15" s="16" t="s">
        <v>27</v>
      </c>
      <c r="B15" s="2" t="s">
        <v>32</v>
      </c>
      <c r="C15" s="17">
        <f>'[1]User Notes'!C26</f>
        <v>0.25</v>
      </c>
      <c r="D15" s="47">
        <f>(100/C17)*C15</f>
        <v>5</v>
      </c>
      <c r="E15" s="48" t="str">
        <f>Facility!C21</f>
        <v>N/A</v>
      </c>
      <c r="F15" s="48">
        <f>VLOOKUP(E15,'User Notes'!A2:B6,2,FALSE)</f>
        <v>0</v>
      </c>
      <c r="G15" s="48">
        <v>0.92</v>
      </c>
      <c r="H15" s="47">
        <f t="shared" si="4"/>
        <v>0.23</v>
      </c>
      <c r="I15" s="47">
        <f>(H15/C15)*100</f>
        <v>92</v>
      </c>
      <c r="J15" s="49" t="str">
        <f t="shared" si="3"/>
        <v>A</v>
      </c>
      <c r="K15" s="48"/>
      <c r="L15" s="48"/>
      <c r="M15" s="48"/>
      <c r="N15" s="48"/>
      <c r="P15" s="48"/>
      <c r="Q15" s="48"/>
      <c r="R15" s="48"/>
      <c r="S15" s="48"/>
    </row>
    <row r="16" spans="1:19" ht="19.5" thickBot="1" x14ac:dyDescent="0.35">
      <c r="A16" s="16" t="s">
        <v>27</v>
      </c>
      <c r="B16" s="2" t="s">
        <v>126</v>
      </c>
      <c r="C16" s="17">
        <f>'[1]User Notes'!C27</f>
        <v>0</v>
      </c>
      <c r="D16" s="47">
        <f>(100/C17)*C16</f>
        <v>0</v>
      </c>
      <c r="E16" s="48" t="str">
        <f>Facility!C22</f>
        <v>N/A</v>
      </c>
      <c r="F16" s="48">
        <f>VLOOKUP(E16,'User Notes'!A2:B6,2,FALSE)</f>
        <v>0</v>
      </c>
      <c r="G16" s="48">
        <f t="shared" si="1"/>
        <v>0</v>
      </c>
      <c r="H16" s="47">
        <f t="shared" si="4"/>
        <v>0</v>
      </c>
      <c r="I16" s="47">
        <v>0</v>
      </c>
      <c r="J16" s="49" t="s">
        <v>9</v>
      </c>
      <c r="K16" s="48"/>
      <c r="L16" s="48"/>
      <c r="M16" s="48"/>
      <c r="N16" s="48"/>
      <c r="P16" s="48"/>
      <c r="Q16" s="48"/>
      <c r="R16" s="48"/>
      <c r="S16" s="48"/>
    </row>
    <row r="17" spans="1:19" ht="19.5" thickBot="1" x14ac:dyDescent="0.35">
      <c r="A17" s="52" t="s">
        <v>33</v>
      </c>
      <c r="B17" s="53"/>
      <c r="C17" s="54">
        <f>'[1]User Notes'!C28</f>
        <v>5</v>
      </c>
      <c r="D17" s="55">
        <f>SUM(D11:D16)</f>
        <v>100</v>
      </c>
      <c r="E17" s="56"/>
      <c r="F17" s="57">
        <f>SUM(F11:F16)/COUNTIF(F11:F16,"&gt;0")</f>
        <v>0.91666666666666663</v>
      </c>
      <c r="G17" s="56"/>
      <c r="H17" s="63">
        <f>SUM(H11:H16)</f>
        <v>4.5675000000000008</v>
      </c>
      <c r="I17" s="57">
        <f>SUM(H11+H12+H13+H14+H15)/C17 *100</f>
        <v>91.350000000000023</v>
      </c>
      <c r="J17" s="58" t="str">
        <f t="shared" si="3"/>
        <v>A</v>
      </c>
      <c r="K17" s="48"/>
      <c r="L17" s="48"/>
      <c r="M17" s="48"/>
      <c r="N17" s="48"/>
      <c r="P17" s="48"/>
      <c r="Q17" s="48"/>
      <c r="R17" s="48"/>
      <c r="S17" s="48"/>
    </row>
    <row r="18" spans="1:19" ht="19.5" thickBot="1" x14ac:dyDescent="0.35">
      <c r="A18" s="16" t="s">
        <v>34</v>
      </c>
      <c r="B18" s="16"/>
      <c r="C18" s="17">
        <f>'[1]User Notes'!C29</f>
        <v>2</v>
      </c>
      <c r="D18" s="47">
        <f>(100/C19)*C18</f>
        <v>100</v>
      </c>
      <c r="E18" s="48" t="str">
        <f>Facility!C23</f>
        <v>B</v>
      </c>
      <c r="F18" s="48">
        <f>VLOOKUP(E18,'User Notes'!A2:B6,2,FALSE)</f>
        <v>0.75</v>
      </c>
      <c r="G18" s="48">
        <f t="shared" si="1"/>
        <v>0.75</v>
      </c>
      <c r="H18" s="47">
        <f t="shared" si="4"/>
        <v>1.5</v>
      </c>
      <c r="I18" s="64">
        <f>(H18/C18)*100</f>
        <v>75</v>
      </c>
      <c r="J18" s="49" t="str">
        <f t="shared" si="3"/>
        <v>B</v>
      </c>
      <c r="K18" s="59"/>
      <c r="L18" s="48"/>
      <c r="M18" s="48"/>
      <c r="N18" s="48"/>
      <c r="P18" s="48"/>
      <c r="Q18" s="48"/>
      <c r="R18" s="48"/>
      <c r="S18" s="48"/>
    </row>
    <row r="19" spans="1:19" ht="19.5" thickBot="1" x14ac:dyDescent="0.35">
      <c r="A19" s="52" t="s">
        <v>35</v>
      </c>
      <c r="B19" s="53"/>
      <c r="C19" s="56">
        <f>SUM(C18)</f>
        <v>2</v>
      </c>
      <c r="D19" s="55">
        <f>SUM(D18:D18)</f>
        <v>100</v>
      </c>
      <c r="E19" s="56"/>
      <c r="F19" s="57">
        <f>SUM(F18:F18)/COUNTIF(F18:F18,"&gt;0")</f>
        <v>0.75</v>
      </c>
      <c r="G19" s="56"/>
      <c r="H19" s="65"/>
      <c r="I19" s="57">
        <f>SUM(H18)/C19 *100</f>
        <v>75</v>
      </c>
      <c r="J19" s="58" t="str">
        <f t="shared" si="3"/>
        <v>B</v>
      </c>
      <c r="K19" s="48"/>
      <c r="L19" s="48"/>
      <c r="M19" s="48"/>
      <c r="N19" s="48"/>
      <c r="P19" s="48"/>
      <c r="Q19" s="48"/>
      <c r="R19" s="48"/>
      <c r="S19" s="48"/>
    </row>
    <row r="20" spans="1:19" ht="18.75" x14ac:dyDescent="0.3">
      <c r="A20" s="16" t="s">
        <v>36</v>
      </c>
      <c r="B20" s="2" t="s">
        <v>37</v>
      </c>
      <c r="C20" s="17">
        <f>'[1]User Notes'!C31</f>
        <v>7.5</v>
      </c>
      <c r="D20" s="47">
        <f>(100/C26)*C20</f>
        <v>37.5</v>
      </c>
      <c r="E20" s="48" t="str">
        <f>Facility!C24</f>
        <v>B</v>
      </c>
      <c r="F20" s="48">
        <f>VLOOKUP(E20,'User Notes'!A2:B6,2,FALSE)</f>
        <v>0.75</v>
      </c>
      <c r="G20" s="48">
        <f t="shared" si="1"/>
        <v>0.75</v>
      </c>
      <c r="H20" s="47">
        <f t="shared" si="4"/>
        <v>5.625</v>
      </c>
      <c r="I20" s="47">
        <f t="shared" ref="I20:I25" si="5">(H20/C20)*100</f>
        <v>75</v>
      </c>
      <c r="J20" s="49" t="str">
        <f t="shared" si="3"/>
        <v>B</v>
      </c>
      <c r="K20" s="59"/>
      <c r="L20" s="48"/>
      <c r="M20" s="48"/>
      <c r="N20" s="48"/>
      <c r="O20" s="48"/>
      <c r="P20" s="48"/>
      <c r="Q20" s="48"/>
      <c r="R20" s="48"/>
      <c r="S20" s="48"/>
    </row>
    <row r="21" spans="1:19" ht="18.75" x14ac:dyDescent="0.3">
      <c r="A21" s="16" t="s">
        <v>36</v>
      </c>
      <c r="B21" s="2" t="s">
        <v>38</v>
      </c>
      <c r="C21" s="17">
        <f>'[1]User Notes'!C32</f>
        <v>3.25</v>
      </c>
      <c r="D21" s="47">
        <f>(100/C26)*C21</f>
        <v>16.25</v>
      </c>
      <c r="E21" s="48" t="str">
        <f>Facility!C25</f>
        <v>B</v>
      </c>
      <c r="F21" s="48">
        <f>VLOOKUP(E21,'User Notes'!A2:B6,2,FALSE)</f>
        <v>0.75</v>
      </c>
      <c r="G21" s="48">
        <f t="shared" si="1"/>
        <v>0.75</v>
      </c>
      <c r="H21" s="47">
        <f t="shared" si="4"/>
        <v>2.4375</v>
      </c>
      <c r="I21" s="47">
        <f t="shared" si="5"/>
        <v>75</v>
      </c>
      <c r="J21" s="49" t="str">
        <f t="shared" si="3"/>
        <v>B</v>
      </c>
      <c r="K21" s="48"/>
      <c r="L21" s="48"/>
      <c r="M21" s="48"/>
      <c r="N21" s="48"/>
      <c r="O21" s="48"/>
      <c r="P21" s="48"/>
      <c r="Q21" s="17"/>
      <c r="R21" s="48"/>
      <c r="S21" s="48"/>
    </row>
    <row r="22" spans="1:19" ht="18.75" x14ac:dyDescent="0.3">
      <c r="A22" s="16" t="s">
        <v>36</v>
      </c>
      <c r="B22" s="2" t="s">
        <v>39</v>
      </c>
      <c r="C22" s="17">
        <f>'[1]User Notes'!C33</f>
        <v>5</v>
      </c>
      <c r="D22" s="47">
        <f>(100/C26)*C22</f>
        <v>25</v>
      </c>
      <c r="E22" s="48" t="str">
        <f>Facility!C26</f>
        <v>B</v>
      </c>
      <c r="F22" s="48">
        <f>VLOOKUP(E22,'User Notes'!A2:B6,2,FALSE)</f>
        <v>0.75</v>
      </c>
      <c r="G22" s="48">
        <f t="shared" si="1"/>
        <v>0.75</v>
      </c>
      <c r="H22" s="47">
        <f t="shared" si="4"/>
        <v>3.75</v>
      </c>
      <c r="I22" s="47">
        <f t="shared" si="5"/>
        <v>75</v>
      </c>
      <c r="J22" s="49" t="str">
        <f t="shared" si="3"/>
        <v>B</v>
      </c>
      <c r="K22" s="48"/>
      <c r="L22" s="48"/>
      <c r="M22" s="48"/>
      <c r="N22" s="48"/>
      <c r="O22" s="48"/>
      <c r="P22" s="48"/>
      <c r="Q22" s="17"/>
      <c r="R22" s="48"/>
      <c r="S22" s="48"/>
    </row>
    <row r="23" spans="1:19" ht="18.75" x14ac:dyDescent="0.3">
      <c r="A23" s="16" t="s">
        <v>36</v>
      </c>
      <c r="B23" s="2" t="s">
        <v>40</v>
      </c>
      <c r="C23" s="17">
        <f>'[1]User Notes'!C34</f>
        <v>2</v>
      </c>
      <c r="D23" s="47">
        <f>(100/C26)*C23</f>
        <v>10</v>
      </c>
      <c r="E23" s="48" t="str">
        <f>Facility!C27</f>
        <v>B</v>
      </c>
      <c r="F23" s="48">
        <f>VLOOKUP(E23,'User Notes'!A2:B6,2,FALSE)</f>
        <v>0.75</v>
      </c>
      <c r="G23" s="48">
        <f t="shared" si="1"/>
        <v>0.75</v>
      </c>
      <c r="H23" s="47">
        <f t="shared" si="4"/>
        <v>1.5</v>
      </c>
      <c r="I23" s="47">
        <f t="shared" si="5"/>
        <v>75</v>
      </c>
      <c r="J23" s="49" t="str">
        <f t="shared" si="3"/>
        <v>B</v>
      </c>
      <c r="K23" s="48"/>
      <c r="L23" s="48"/>
      <c r="M23" s="48"/>
      <c r="N23" s="48"/>
      <c r="O23" s="48"/>
      <c r="P23" s="48"/>
      <c r="Q23" s="17"/>
      <c r="R23" s="48"/>
      <c r="S23" s="48"/>
    </row>
    <row r="24" spans="1:19" ht="18.75" x14ac:dyDescent="0.3">
      <c r="A24" s="16" t="s">
        <v>36</v>
      </c>
      <c r="B24" s="2" t="s">
        <v>41</v>
      </c>
      <c r="C24" s="17">
        <f>'[1]User Notes'!C35</f>
        <v>2</v>
      </c>
      <c r="D24" s="47">
        <f>(100/C26)*C24</f>
        <v>10</v>
      </c>
      <c r="E24" s="48" t="str">
        <f>Facility!C28</f>
        <v>N/A</v>
      </c>
      <c r="F24" s="48">
        <f>VLOOKUP(E24,'User Notes'!A2:B6,2,FALSE)</f>
        <v>0</v>
      </c>
      <c r="G24" s="48">
        <f>F24</f>
        <v>0</v>
      </c>
      <c r="H24" s="47">
        <f t="shared" si="4"/>
        <v>0</v>
      </c>
      <c r="I24" s="47">
        <f t="shared" si="5"/>
        <v>0</v>
      </c>
      <c r="J24" s="49" t="str">
        <f t="shared" si="3"/>
        <v/>
      </c>
      <c r="K24" s="48"/>
      <c r="L24" s="48"/>
      <c r="M24" s="48"/>
      <c r="N24" s="48"/>
      <c r="O24" s="48"/>
      <c r="P24" s="48"/>
      <c r="Q24" s="17"/>
      <c r="R24" s="48"/>
      <c r="S24" s="48"/>
    </row>
    <row r="25" spans="1:19" ht="19.5" thickBot="1" x14ac:dyDescent="0.35">
      <c r="A25" s="16" t="s">
        <v>36</v>
      </c>
      <c r="B25" s="2" t="s">
        <v>32</v>
      </c>
      <c r="C25" s="17">
        <f>'[1]User Notes'!C36</f>
        <v>0.25</v>
      </c>
      <c r="D25" s="47">
        <f>(100/C26)*C25</f>
        <v>1.25</v>
      </c>
      <c r="E25" s="48" t="str">
        <f>Facility!C29</f>
        <v>B</v>
      </c>
      <c r="F25" s="48">
        <f>VLOOKUP(E25,'User Notes'!A2:B6,2,FALSE)</f>
        <v>0.75</v>
      </c>
      <c r="G25" s="48">
        <f t="shared" si="1"/>
        <v>0.75</v>
      </c>
      <c r="H25" s="47">
        <f t="shared" si="4"/>
        <v>0.1875</v>
      </c>
      <c r="I25" s="47">
        <f t="shared" si="5"/>
        <v>75</v>
      </c>
      <c r="J25" s="49" t="str">
        <f t="shared" si="3"/>
        <v>B</v>
      </c>
      <c r="K25" s="48"/>
      <c r="L25" s="48"/>
      <c r="M25" s="48"/>
      <c r="N25" s="48"/>
      <c r="O25" s="48"/>
      <c r="P25" s="48"/>
      <c r="Q25" s="17"/>
      <c r="R25" s="48"/>
      <c r="S25" s="48"/>
    </row>
    <row r="26" spans="1:19" ht="19.5" thickBot="1" x14ac:dyDescent="0.35">
      <c r="A26" s="52" t="s">
        <v>42</v>
      </c>
      <c r="B26" s="53"/>
      <c r="C26" s="56">
        <f>SUM(C20:C25)</f>
        <v>20</v>
      </c>
      <c r="D26" s="55">
        <f>SUM(D20:D25)</f>
        <v>100</v>
      </c>
      <c r="E26" s="56"/>
      <c r="F26" s="57">
        <f>SUM(F20:F25)/COUNTIF(F20:F25,"&gt;0")</f>
        <v>0.75</v>
      </c>
      <c r="G26" s="56"/>
      <c r="H26" s="65"/>
      <c r="I26" s="57">
        <f>SUM(H20+H21+H22+H23+H24+H25)/C26 *100</f>
        <v>67.5</v>
      </c>
      <c r="J26" s="58" t="str">
        <f t="shared" si="3"/>
        <v>B</v>
      </c>
      <c r="K26" s="48"/>
      <c r="L26" s="48"/>
      <c r="M26" s="48"/>
      <c r="N26" s="48"/>
      <c r="O26" s="48"/>
      <c r="P26" s="48"/>
      <c r="Q26" s="17"/>
      <c r="R26" s="48"/>
      <c r="S26" s="48"/>
    </row>
    <row r="27" spans="1:19" ht="18.75" x14ac:dyDescent="0.3">
      <c r="A27" s="16" t="s">
        <v>43</v>
      </c>
      <c r="B27" s="2" t="s">
        <v>44</v>
      </c>
      <c r="C27" s="17">
        <f>'[1]User Notes'!C38</f>
        <v>0.75</v>
      </c>
      <c r="D27" s="47">
        <f>(100/C31)*C27</f>
        <v>37.5</v>
      </c>
      <c r="E27" s="48" t="str">
        <f>Facility!C30</f>
        <v>B</v>
      </c>
      <c r="F27" s="48">
        <f>VLOOKUP(E27,'User Notes'!A2:B6,2,FALSE)</f>
        <v>0.75</v>
      </c>
      <c r="G27" s="48">
        <f t="shared" si="1"/>
        <v>0.75</v>
      </c>
      <c r="H27" s="47">
        <f t="shared" si="4"/>
        <v>0.5625</v>
      </c>
      <c r="I27" s="47">
        <f>(H27/C27)*100</f>
        <v>75</v>
      </c>
      <c r="J27" s="49" t="str">
        <f t="shared" si="3"/>
        <v>B</v>
      </c>
      <c r="K27" s="59"/>
      <c r="L27" s="48"/>
      <c r="M27" s="48"/>
      <c r="N27" s="48"/>
      <c r="O27" s="48"/>
      <c r="P27" s="48"/>
      <c r="Q27" s="48"/>
      <c r="R27" s="48"/>
      <c r="S27" s="48"/>
    </row>
    <row r="28" spans="1:19" ht="18.75" x14ac:dyDescent="0.3">
      <c r="A28" s="16" t="s">
        <v>43</v>
      </c>
      <c r="B28" s="2" t="s">
        <v>45</v>
      </c>
      <c r="C28" s="17">
        <f>'[1]User Notes'!C39</f>
        <v>0.5</v>
      </c>
      <c r="D28" s="47">
        <f>(100/C31)*C28</f>
        <v>25</v>
      </c>
      <c r="E28" s="48" t="str">
        <f>Facility!C31</f>
        <v>B</v>
      </c>
      <c r="F28" s="48">
        <f>VLOOKUP(E28,'User Notes'!A2:B6,2,FALSE)</f>
        <v>0.75</v>
      </c>
      <c r="G28" s="48">
        <f t="shared" si="1"/>
        <v>0.75</v>
      </c>
      <c r="H28" s="47">
        <f t="shared" si="4"/>
        <v>0.375</v>
      </c>
      <c r="I28" s="47">
        <f>(H28/C28)*100</f>
        <v>75</v>
      </c>
      <c r="J28" s="49" t="str">
        <f t="shared" si="3"/>
        <v>B</v>
      </c>
      <c r="K28" s="48"/>
      <c r="L28" s="48"/>
      <c r="M28" s="48"/>
      <c r="N28" s="48"/>
      <c r="P28" s="48"/>
      <c r="Q28" s="48"/>
      <c r="R28" s="48"/>
      <c r="S28" s="48"/>
    </row>
    <row r="29" spans="1:19" ht="18.75" x14ac:dyDescent="0.3">
      <c r="A29" s="16" t="s">
        <v>43</v>
      </c>
      <c r="B29" s="2" t="s">
        <v>46</v>
      </c>
      <c r="C29" s="17">
        <f>'[1]User Notes'!C40</f>
        <v>0.5</v>
      </c>
      <c r="D29" s="47">
        <f>(100/C31)*C29</f>
        <v>25</v>
      </c>
      <c r="E29" s="48" t="str">
        <f>Facility!C32</f>
        <v>B</v>
      </c>
      <c r="F29" s="48">
        <f>VLOOKUP(E29,'User Notes'!A2:B6,2,FALSE)</f>
        <v>0.75</v>
      </c>
      <c r="G29" s="48">
        <f t="shared" si="1"/>
        <v>0.75</v>
      </c>
      <c r="H29" s="47">
        <f t="shared" si="4"/>
        <v>0.375</v>
      </c>
      <c r="I29" s="47">
        <f>(H29/C29)*100</f>
        <v>75</v>
      </c>
      <c r="J29" s="49" t="str">
        <f t="shared" si="3"/>
        <v>B</v>
      </c>
      <c r="K29" s="48"/>
      <c r="L29" s="48"/>
      <c r="M29" s="48"/>
      <c r="N29" s="48"/>
      <c r="P29" s="48"/>
      <c r="Q29" s="48"/>
      <c r="R29" s="48"/>
      <c r="S29" s="48"/>
    </row>
    <row r="30" spans="1:19" ht="19.5" thickBot="1" x14ac:dyDescent="0.35">
      <c r="A30" s="16" t="s">
        <v>43</v>
      </c>
      <c r="B30" s="2" t="s">
        <v>32</v>
      </c>
      <c r="C30" s="17">
        <f>'[1]User Notes'!C41</f>
        <v>0.25</v>
      </c>
      <c r="D30" s="47">
        <f>(100/C31)*C30</f>
        <v>12.5</v>
      </c>
      <c r="E30" s="48" t="str">
        <f>Facility!C33</f>
        <v>B</v>
      </c>
      <c r="F30" s="48">
        <f>VLOOKUP(E30,'User Notes'!A2:B6,2,FALSE)</f>
        <v>0.75</v>
      </c>
      <c r="G30" s="48">
        <f t="shared" si="1"/>
        <v>0.75</v>
      </c>
      <c r="H30" s="47">
        <f t="shared" si="4"/>
        <v>0.1875</v>
      </c>
      <c r="I30" s="47">
        <f>(H30/C30)*100</f>
        <v>75</v>
      </c>
      <c r="J30" s="49" t="str">
        <f t="shared" si="3"/>
        <v>B</v>
      </c>
      <c r="K30" s="48"/>
      <c r="L30" s="48"/>
      <c r="M30" s="48"/>
      <c r="N30" s="48"/>
      <c r="P30" s="48"/>
      <c r="Q30" s="48"/>
      <c r="R30" s="48"/>
      <c r="S30" s="48"/>
    </row>
    <row r="31" spans="1:19" ht="19.5" thickBot="1" x14ac:dyDescent="0.35">
      <c r="A31" s="52" t="s">
        <v>47</v>
      </c>
      <c r="B31" s="53"/>
      <c r="C31" s="56">
        <f>SUM(C27:C30)</f>
        <v>2</v>
      </c>
      <c r="D31" s="55">
        <f>SUM(D27:D30)</f>
        <v>100</v>
      </c>
      <c r="E31" s="56"/>
      <c r="F31" s="57">
        <f>SUM(F27:F30)/COUNTIF(F27:F30,"&gt;0")</f>
        <v>0.75</v>
      </c>
      <c r="G31" s="56"/>
      <c r="H31" s="65"/>
      <c r="I31" s="57">
        <f>SUM(H27+H28+H29+H30)/C31 *100</f>
        <v>75</v>
      </c>
      <c r="J31" s="58" t="str">
        <f t="shared" si="3"/>
        <v>B</v>
      </c>
      <c r="K31" s="48"/>
      <c r="L31" s="48"/>
      <c r="M31" s="48"/>
      <c r="N31" s="48"/>
      <c r="P31" s="48"/>
      <c r="Q31" s="48"/>
      <c r="R31" s="48"/>
      <c r="S31" s="48"/>
    </row>
    <row r="32" spans="1:19" ht="18.75" x14ac:dyDescent="0.3">
      <c r="A32" s="16" t="s">
        <v>48</v>
      </c>
      <c r="B32" s="2" t="s">
        <v>49</v>
      </c>
      <c r="C32" s="17">
        <f>'[1]User Notes'!C43</f>
        <v>2</v>
      </c>
      <c r="D32" s="47">
        <f>(100/C34)*C32</f>
        <v>66.666666666666671</v>
      </c>
      <c r="E32" s="48" t="str">
        <f>Facility!C34</f>
        <v>A</v>
      </c>
      <c r="F32" s="48">
        <f>VLOOKUP(E32,'User Notes'!A2:B6,2,FALSE)</f>
        <v>1</v>
      </c>
      <c r="G32" s="48">
        <f t="shared" si="1"/>
        <v>1</v>
      </c>
      <c r="H32" s="47">
        <f t="shared" si="4"/>
        <v>2</v>
      </c>
      <c r="I32" s="47">
        <f>(H32/C32)*100</f>
        <v>100</v>
      </c>
      <c r="J32" s="49" t="str">
        <f t="shared" si="3"/>
        <v>A</v>
      </c>
      <c r="K32" s="59"/>
      <c r="L32" s="48"/>
      <c r="M32" s="48"/>
      <c r="N32" s="48"/>
      <c r="O32" s="48"/>
      <c r="P32" s="48"/>
      <c r="Q32" s="48"/>
      <c r="R32" s="48"/>
      <c r="S32" s="48"/>
    </row>
    <row r="33" spans="1:19" ht="19.5" thickBot="1" x14ac:dyDescent="0.35">
      <c r="A33" s="16" t="s">
        <v>48</v>
      </c>
      <c r="B33" s="2" t="s">
        <v>50</v>
      </c>
      <c r="C33" s="17">
        <f>'[1]User Notes'!C44</f>
        <v>1</v>
      </c>
      <c r="D33" s="47">
        <f>(100/C34)*C33</f>
        <v>33.333333333333336</v>
      </c>
      <c r="E33" s="48" t="str">
        <f>Facility!C35</f>
        <v>A</v>
      </c>
      <c r="F33" s="48">
        <f>VLOOKUP(E33,'User Notes'!A2:B6,2,FALSE)</f>
        <v>1</v>
      </c>
      <c r="G33" s="48">
        <f t="shared" si="1"/>
        <v>1</v>
      </c>
      <c r="H33" s="47">
        <f t="shared" si="4"/>
        <v>1</v>
      </c>
      <c r="I33" s="47">
        <f>(H33/C33)*100</f>
        <v>100</v>
      </c>
      <c r="J33" s="49" t="str">
        <f t="shared" si="3"/>
        <v>A</v>
      </c>
      <c r="K33" s="48"/>
      <c r="L33" s="48"/>
      <c r="M33" s="48"/>
      <c r="N33" s="48"/>
      <c r="P33" s="48"/>
      <c r="Q33" s="48"/>
      <c r="R33" s="48"/>
      <c r="S33" s="48"/>
    </row>
    <row r="34" spans="1:19" ht="19.5" thickBot="1" x14ac:dyDescent="0.35">
      <c r="A34" s="52" t="s">
        <v>51</v>
      </c>
      <c r="B34" s="53"/>
      <c r="C34" s="56">
        <f>SUM(C32:C33)</f>
        <v>3</v>
      </c>
      <c r="D34" s="55">
        <f>SUM(D32:D33)</f>
        <v>100</v>
      </c>
      <c r="E34" s="56"/>
      <c r="F34" s="57">
        <f>SUM(F32:F33)/COUNTIF(F32:F33,"&gt;0")</f>
        <v>1</v>
      </c>
      <c r="G34" s="56"/>
      <c r="H34" s="65"/>
      <c r="I34" s="57">
        <f>SUM(H32+H33)/C34 *100</f>
        <v>100</v>
      </c>
      <c r="J34" s="58" t="str">
        <f t="shared" si="3"/>
        <v>A</v>
      </c>
      <c r="K34" s="48"/>
      <c r="L34" s="48"/>
      <c r="M34" s="48"/>
      <c r="N34" s="48"/>
      <c r="P34" s="48"/>
      <c r="Q34" s="48"/>
      <c r="R34" s="48"/>
      <c r="S34" s="48"/>
    </row>
    <row r="35" spans="1:19" ht="34.5" x14ac:dyDescent="0.3">
      <c r="A35" s="16" t="s">
        <v>52</v>
      </c>
      <c r="B35" s="31" t="s">
        <v>53</v>
      </c>
      <c r="C35" s="17">
        <f>'[1]User Notes'!C46</f>
        <v>5</v>
      </c>
      <c r="D35" s="47">
        <f>(100/C46)*C35</f>
        <v>26.315789473684212</v>
      </c>
      <c r="E35" s="48" t="str">
        <f>Facility!C36</f>
        <v>B</v>
      </c>
      <c r="F35" s="48">
        <f>VLOOKUP(E35,'User Notes'!A2:B6,2,FALSE)</f>
        <v>0.75</v>
      </c>
      <c r="G35" s="48">
        <f t="shared" si="1"/>
        <v>0.75</v>
      </c>
      <c r="H35" s="47">
        <f>C35*G35</f>
        <v>3.75</v>
      </c>
      <c r="I35" s="47">
        <f t="shared" ref="I35:I45" si="6">(H35/C35)*100</f>
        <v>75</v>
      </c>
      <c r="J35" s="49" t="str">
        <f t="shared" si="3"/>
        <v>B</v>
      </c>
      <c r="K35" s="59"/>
      <c r="L35" s="48"/>
      <c r="M35" s="48"/>
      <c r="N35" s="48"/>
      <c r="O35" s="48"/>
      <c r="P35" s="48"/>
      <c r="Q35" s="48"/>
      <c r="R35" s="48"/>
      <c r="S35" s="48"/>
    </row>
    <row r="36" spans="1:19" ht="18.75" x14ac:dyDescent="0.3">
      <c r="A36" s="16" t="s">
        <v>52</v>
      </c>
      <c r="B36" s="31" t="s">
        <v>54</v>
      </c>
      <c r="C36" s="17">
        <f>'[1]User Notes'!C47</f>
        <v>4</v>
      </c>
      <c r="D36" s="47">
        <f>(100/C46)*C36</f>
        <v>21.05263157894737</v>
      </c>
      <c r="E36" s="48" t="str">
        <f>Facility!C37</f>
        <v>A</v>
      </c>
      <c r="F36" s="48">
        <f>VLOOKUP(E36,'User Notes'!A2:B6,2,FALSE)</f>
        <v>1</v>
      </c>
      <c r="G36" s="48">
        <f t="shared" si="1"/>
        <v>1</v>
      </c>
      <c r="H36" s="47">
        <f t="shared" si="4"/>
        <v>4</v>
      </c>
      <c r="I36" s="47">
        <f t="shared" si="6"/>
        <v>100</v>
      </c>
      <c r="J36" s="49" t="str">
        <f t="shared" si="3"/>
        <v>A</v>
      </c>
      <c r="K36" s="48"/>
      <c r="L36" s="48"/>
      <c r="M36" s="48"/>
      <c r="N36" s="48"/>
      <c r="O36" s="48"/>
      <c r="P36" s="48"/>
      <c r="Q36" s="48"/>
      <c r="R36" s="48"/>
      <c r="S36" s="48"/>
    </row>
    <row r="37" spans="1:19" ht="18.75" x14ac:dyDescent="0.3">
      <c r="A37" s="16" t="s">
        <v>52</v>
      </c>
      <c r="B37" s="31" t="s">
        <v>55</v>
      </c>
      <c r="C37" s="17">
        <f>'[1]User Notes'!C48</f>
        <v>2</v>
      </c>
      <c r="D37" s="47">
        <f>(100/C46)*C37</f>
        <v>10.526315789473685</v>
      </c>
      <c r="E37" s="48" t="str">
        <f>Facility!C38</f>
        <v>A</v>
      </c>
      <c r="F37" s="48">
        <f>VLOOKUP(E37,'User Notes'!A2:B6,2,FALSE)</f>
        <v>1</v>
      </c>
      <c r="G37" s="48">
        <f t="shared" si="1"/>
        <v>1</v>
      </c>
      <c r="H37" s="47">
        <f t="shared" si="4"/>
        <v>2</v>
      </c>
      <c r="I37" s="47">
        <f t="shared" si="6"/>
        <v>100</v>
      </c>
      <c r="J37" s="49" t="str">
        <f t="shared" si="3"/>
        <v>A</v>
      </c>
      <c r="K37" s="48"/>
      <c r="L37" s="48"/>
      <c r="M37" s="48"/>
      <c r="N37" s="48"/>
      <c r="P37" s="48"/>
      <c r="Q37" s="48"/>
      <c r="R37" s="48"/>
      <c r="S37" s="48"/>
    </row>
    <row r="38" spans="1:19" ht="18.75" x14ac:dyDescent="0.3">
      <c r="A38" s="16" t="s">
        <v>52</v>
      </c>
      <c r="B38" s="31" t="s">
        <v>56</v>
      </c>
      <c r="C38" s="17">
        <f>'[1]User Notes'!C49</f>
        <v>2</v>
      </c>
      <c r="D38" s="47">
        <f>(100/C46)*C38</f>
        <v>10.526315789473685</v>
      </c>
      <c r="E38" s="48" t="str">
        <f>Facility!C39</f>
        <v>A</v>
      </c>
      <c r="F38" s="48">
        <f>VLOOKUP(E38,'User Notes'!A2:B6,2,FALSE)</f>
        <v>1</v>
      </c>
      <c r="G38" s="48">
        <f t="shared" si="1"/>
        <v>1</v>
      </c>
      <c r="H38" s="47">
        <f t="shared" si="4"/>
        <v>2</v>
      </c>
      <c r="I38" s="47">
        <f t="shared" si="6"/>
        <v>100</v>
      </c>
      <c r="J38" s="49" t="str">
        <f t="shared" si="3"/>
        <v>A</v>
      </c>
      <c r="K38" s="48"/>
      <c r="L38" s="48"/>
      <c r="M38" s="48"/>
      <c r="N38" s="48"/>
      <c r="P38" s="48"/>
      <c r="Q38" s="48"/>
      <c r="R38" s="48"/>
      <c r="S38" s="48"/>
    </row>
    <row r="39" spans="1:19" ht="18.75" x14ac:dyDescent="0.3">
      <c r="A39" s="16" t="s">
        <v>52</v>
      </c>
      <c r="B39" s="31" t="s">
        <v>57</v>
      </c>
      <c r="C39" s="17">
        <f>'[1]User Notes'!C50</f>
        <v>2</v>
      </c>
      <c r="D39" s="47">
        <f>(100/C46)*C39</f>
        <v>10.526315789473685</v>
      </c>
      <c r="E39" s="48" t="str">
        <f>Facility!C40</f>
        <v>A</v>
      </c>
      <c r="F39" s="48">
        <f>VLOOKUP(E39,'User Notes'!A2:B6,2,FALSE)</f>
        <v>1</v>
      </c>
      <c r="G39" s="48">
        <f t="shared" si="1"/>
        <v>1</v>
      </c>
      <c r="H39" s="47">
        <f t="shared" si="4"/>
        <v>2</v>
      </c>
      <c r="I39" s="47">
        <f t="shared" si="6"/>
        <v>100</v>
      </c>
      <c r="J39" s="49" t="str">
        <f t="shared" si="3"/>
        <v>A</v>
      </c>
      <c r="K39" s="48"/>
      <c r="L39" s="48"/>
      <c r="M39" s="48"/>
      <c r="N39" s="48"/>
      <c r="P39" s="48"/>
      <c r="Q39" s="48"/>
      <c r="R39" s="48"/>
      <c r="S39" s="48"/>
    </row>
    <row r="40" spans="1:19" ht="18.75" x14ac:dyDescent="0.3">
      <c r="A40" s="16" t="s">
        <v>52</v>
      </c>
      <c r="B40" s="31" t="s">
        <v>113</v>
      </c>
      <c r="C40" s="17">
        <f>'[1]User Notes'!C51</f>
        <v>0</v>
      </c>
      <c r="D40" s="47">
        <f>(100/C46)*C40</f>
        <v>0</v>
      </c>
      <c r="E40" s="48" t="str">
        <f>Facility!C41</f>
        <v>N/A</v>
      </c>
      <c r="F40" s="48">
        <f>VLOOKUP(E40,'User Notes'!A2:B6,2,FALSE)</f>
        <v>0</v>
      </c>
      <c r="G40" s="48">
        <f t="shared" si="1"/>
        <v>0</v>
      </c>
      <c r="H40" s="47">
        <f t="shared" si="4"/>
        <v>0</v>
      </c>
      <c r="I40" s="47">
        <v>0</v>
      </c>
      <c r="J40" s="49" t="s">
        <v>9</v>
      </c>
    </row>
    <row r="41" spans="1:19" ht="18.75" x14ac:dyDescent="0.3">
      <c r="A41" s="16" t="s">
        <v>52</v>
      </c>
      <c r="B41" s="31" t="s">
        <v>59</v>
      </c>
      <c r="C41" s="17">
        <f>'[1]User Notes'!C52</f>
        <v>1</v>
      </c>
      <c r="D41" s="47">
        <f>(100/C46)*C41</f>
        <v>5.2631578947368425</v>
      </c>
      <c r="E41" s="48" t="str">
        <f>Facility!C42</f>
        <v>B</v>
      </c>
      <c r="F41" s="48">
        <f>VLOOKUP(E41,'User Notes'!A2:B6,2,FALSE)</f>
        <v>0.75</v>
      </c>
      <c r="G41" s="48">
        <f t="shared" si="1"/>
        <v>0.75</v>
      </c>
      <c r="H41" s="47">
        <f t="shared" si="4"/>
        <v>0.75</v>
      </c>
      <c r="I41" s="47">
        <f t="shared" si="6"/>
        <v>75</v>
      </c>
      <c r="J41" s="49" t="str">
        <f t="shared" si="3"/>
        <v>B</v>
      </c>
    </row>
    <row r="42" spans="1:19" ht="18.75" x14ac:dyDescent="0.3">
      <c r="A42" s="16" t="s">
        <v>52</v>
      </c>
      <c r="B42" s="31" t="s">
        <v>60</v>
      </c>
      <c r="C42" s="17">
        <f>'[1]User Notes'!C53</f>
        <v>0.5</v>
      </c>
      <c r="D42" s="47">
        <f>(100/C46)*C42</f>
        <v>2.6315789473684212</v>
      </c>
      <c r="E42" s="48" t="str">
        <f>Facility!C43</f>
        <v>A</v>
      </c>
      <c r="F42" s="48">
        <f>VLOOKUP(E42,'User Notes'!A2:B6,2,FALSE)</f>
        <v>1</v>
      </c>
      <c r="G42" s="48">
        <f t="shared" si="1"/>
        <v>1</v>
      </c>
      <c r="H42" s="47">
        <f t="shared" si="4"/>
        <v>0.5</v>
      </c>
      <c r="I42" s="47">
        <f t="shared" si="6"/>
        <v>100</v>
      </c>
      <c r="J42" s="49" t="str">
        <f t="shared" si="3"/>
        <v>A</v>
      </c>
    </row>
    <row r="43" spans="1:19" ht="18.75" x14ac:dyDescent="0.3">
      <c r="A43" s="16" t="s">
        <v>52</v>
      </c>
      <c r="B43" s="31" t="s">
        <v>61</v>
      </c>
      <c r="C43" s="17">
        <f>'[1]User Notes'!C54</f>
        <v>0.5</v>
      </c>
      <c r="D43" s="47">
        <f>(100/C46)*C43</f>
        <v>2.6315789473684212</v>
      </c>
      <c r="E43" s="48" t="str">
        <f>Facility!C44</f>
        <v>N/A</v>
      </c>
      <c r="F43" s="48">
        <f>VLOOKUP(E43,'User Notes'!A2:B6,2,FALSE)</f>
        <v>0</v>
      </c>
      <c r="G43" s="48">
        <f t="shared" si="1"/>
        <v>0</v>
      </c>
      <c r="H43" s="47">
        <f>C43*G43</f>
        <v>0</v>
      </c>
      <c r="I43" s="47">
        <f t="shared" si="6"/>
        <v>0</v>
      </c>
      <c r="J43" s="49" t="str">
        <f t="shared" si="3"/>
        <v/>
      </c>
    </row>
    <row r="44" spans="1:19" ht="18.75" x14ac:dyDescent="0.3">
      <c r="A44" s="16" t="s">
        <v>52</v>
      </c>
      <c r="B44" s="31" t="s">
        <v>62</v>
      </c>
      <c r="C44" s="17">
        <f>'[1]User Notes'!C55</f>
        <v>1.5</v>
      </c>
      <c r="D44" s="47">
        <f>(100/C46)*C44</f>
        <v>7.8947368421052637</v>
      </c>
      <c r="E44" s="48" t="str">
        <f>Facility!C45</f>
        <v>N/A</v>
      </c>
      <c r="F44" s="48">
        <f>VLOOKUP(E44,'User Notes'!A2:B6,2,FALSE)</f>
        <v>0</v>
      </c>
      <c r="G44" s="48">
        <f t="shared" si="1"/>
        <v>0</v>
      </c>
      <c r="H44" s="47">
        <f t="shared" si="4"/>
        <v>0</v>
      </c>
      <c r="I44" s="47">
        <f t="shared" si="6"/>
        <v>0</v>
      </c>
      <c r="J44" s="49" t="str">
        <f t="shared" si="3"/>
        <v/>
      </c>
    </row>
    <row r="45" spans="1:19" ht="36" customHeight="1" thickBot="1" x14ac:dyDescent="0.35">
      <c r="A45" s="16" t="s">
        <v>52</v>
      </c>
      <c r="B45" s="31" t="s">
        <v>63</v>
      </c>
      <c r="C45" s="17">
        <f>'[1]User Notes'!C56</f>
        <v>0.5</v>
      </c>
      <c r="D45" s="47">
        <f>(100/C46)*C45</f>
        <v>2.6315789473684212</v>
      </c>
      <c r="E45" s="48" t="str">
        <f>Facility!C46</f>
        <v>A</v>
      </c>
      <c r="F45" s="48">
        <f>VLOOKUP(E45,'User Notes'!A2:B6,2,FALSE)</f>
        <v>1</v>
      </c>
      <c r="G45" s="48">
        <f t="shared" si="1"/>
        <v>1</v>
      </c>
      <c r="H45" s="47">
        <f>C45*G45</f>
        <v>0.5</v>
      </c>
      <c r="I45" s="47">
        <f t="shared" si="6"/>
        <v>100</v>
      </c>
      <c r="J45" s="49" t="str">
        <f t="shared" si="3"/>
        <v>A</v>
      </c>
    </row>
    <row r="46" spans="1:19" ht="19.5" thickBot="1" x14ac:dyDescent="0.35">
      <c r="A46" s="52" t="s">
        <v>64</v>
      </c>
      <c r="B46" s="53"/>
      <c r="C46" s="56">
        <f>SUM(C35:C45)</f>
        <v>19</v>
      </c>
      <c r="D46" s="55">
        <f>SUM(D35:D45)</f>
        <v>100.00000000000001</v>
      </c>
      <c r="E46" s="56"/>
      <c r="F46" s="57">
        <f>SUM(F35:F45)/COUNTIF(F35:F45,"&gt;0")</f>
        <v>0.9375</v>
      </c>
      <c r="G46" s="56"/>
      <c r="H46" s="65"/>
      <c r="I46" s="57">
        <f>SUM(H35+H36+H37+H38+H39+H40+H41+H42+H43+H44+H45)/C46 *100</f>
        <v>81.578947368421055</v>
      </c>
      <c r="J46" s="58" t="str">
        <f t="shared" si="3"/>
        <v>B</v>
      </c>
    </row>
    <row r="47" spans="1:19" ht="18.75" x14ac:dyDescent="0.3">
      <c r="A47" s="16" t="s">
        <v>65</v>
      </c>
      <c r="B47" s="2" t="s">
        <v>66</v>
      </c>
      <c r="C47" s="17">
        <f>'[1]User Notes'!C58</f>
        <v>5</v>
      </c>
      <c r="D47" s="47">
        <f>(100/C56)*C47</f>
        <v>35.714285714285715</v>
      </c>
      <c r="E47" s="48" t="str">
        <f>Facility!C47</f>
        <v>B</v>
      </c>
      <c r="F47" s="48">
        <f>VLOOKUP(E47,'User Notes'!A2:B6,2,FALSE)</f>
        <v>0.75</v>
      </c>
      <c r="G47" s="48">
        <f t="shared" si="1"/>
        <v>0.75</v>
      </c>
      <c r="H47" s="47">
        <f t="shared" si="4"/>
        <v>3.75</v>
      </c>
      <c r="I47" s="47">
        <f t="shared" ref="I47:I55" si="7">(H47/C47)*100</f>
        <v>75</v>
      </c>
      <c r="J47" s="49" t="str">
        <f t="shared" si="3"/>
        <v>B</v>
      </c>
      <c r="K47" s="66"/>
      <c r="M47" s="48"/>
      <c r="N47" s="48"/>
      <c r="O47" s="48"/>
      <c r="P47" s="48"/>
      <c r="Q47" s="48"/>
    </row>
    <row r="48" spans="1:19" ht="18.75" x14ac:dyDescent="0.3">
      <c r="A48" s="16" t="s">
        <v>65</v>
      </c>
      <c r="B48" s="2" t="s">
        <v>67</v>
      </c>
      <c r="C48" s="17">
        <f>'[1]User Notes'!C59</f>
        <v>4</v>
      </c>
      <c r="D48" s="47">
        <f>(100/C56)*C48</f>
        <v>28.571428571428573</v>
      </c>
      <c r="E48" s="48" t="str">
        <f>Facility!C48</f>
        <v>B</v>
      </c>
      <c r="F48" s="48">
        <f>VLOOKUP(E48,'User Notes'!A2:B6,2,FALSE)</f>
        <v>0.75</v>
      </c>
      <c r="G48" s="48">
        <f t="shared" si="1"/>
        <v>0.75</v>
      </c>
      <c r="H48" s="47">
        <f t="shared" si="4"/>
        <v>3</v>
      </c>
      <c r="I48" s="47">
        <f t="shared" si="7"/>
        <v>75</v>
      </c>
      <c r="J48" s="49" t="str">
        <f t="shared" si="3"/>
        <v>B</v>
      </c>
      <c r="M48" s="48"/>
      <c r="N48" s="48"/>
      <c r="O48" s="48"/>
      <c r="P48" s="48"/>
      <c r="Q48" s="48"/>
    </row>
    <row r="49" spans="1:17" ht="18.75" x14ac:dyDescent="0.3">
      <c r="A49" s="16" t="s">
        <v>65</v>
      </c>
      <c r="B49" s="2" t="s">
        <v>68</v>
      </c>
      <c r="C49" s="17">
        <f>'[1]User Notes'!C60</f>
        <v>2</v>
      </c>
      <c r="D49" s="47">
        <f>(100/C56)*C49</f>
        <v>14.285714285714286</v>
      </c>
      <c r="E49" s="48" t="str">
        <f>Facility!C49</f>
        <v>B</v>
      </c>
      <c r="F49" s="48">
        <f>VLOOKUP(E49,'User Notes'!A2:B6,2,FALSE)</f>
        <v>0.75</v>
      </c>
      <c r="G49" s="48">
        <f t="shared" si="1"/>
        <v>0.75</v>
      </c>
      <c r="H49" s="47">
        <f t="shared" si="4"/>
        <v>1.5</v>
      </c>
      <c r="I49" s="47">
        <f t="shared" si="7"/>
        <v>75</v>
      </c>
      <c r="J49" s="49" t="str">
        <f t="shared" si="3"/>
        <v>B</v>
      </c>
    </row>
    <row r="50" spans="1:17" ht="18.75" x14ac:dyDescent="0.3">
      <c r="A50" s="16" t="s">
        <v>65</v>
      </c>
      <c r="B50" s="2" t="s">
        <v>69</v>
      </c>
      <c r="C50" s="17">
        <f>'[1]User Notes'!C61</f>
        <v>1</v>
      </c>
      <c r="D50" s="47">
        <f>(100/C56)*C50</f>
        <v>7.1428571428571432</v>
      </c>
      <c r="E50" s="48" t="str">
        <f>Facility!C50</f>
        <v>A</v>
      </c>
      <c r="F50" s="48">
        <f>VLOOKUP(E50,'User Notes'!A2:B6,2,FALSE)</f>
        <v>1</v>
      </c>
      <c r="G50" s="48">
        <f t="shared" si="1"/>
        <v>1</v>
      </c>
      <c r="H50" s="47">
        <f t="shared" si="4"/>
        <v>1</v>
      </c>
      <c r="I50" s="47">
        <f t="shared" si="7"/>
        <v>100</v>
      </c>
      <c r="J50" s="49" t="str">
        <f t="shared" si="3"/>
        <v>A</v>
      </c>
    </row>
    <row r="51" spans="1:17" ht="18.75" x14ac:dyDescent="0.3">
      <c r="A51" s="16" t="s">
        <v>65</v>
      </c>
      <c r="B51" s="2" t="s">
        <v>70</v>
      </c>
      <c r="C51" s="17">
        <f>'[1]User Notes'!C62</f>
        <v>0.25</v>
      </c>
      <c r="D51" s="47">
        <f>(100/C56)*C51</f>
        <v>1.7857142857142858</v>
      </c>
      <c r="E51" s="48" t="str">
        <f>Facility!C51</f>
        <v>N/A</v>
      </c>
      <c r="F51" s="48">
        <f>VLOOKUP(E51,'User Notes'!A2:B6,2,FALSE)</f>
        <v>0</v>
      </c>
      <c r="G51" s="48">
        <f t="shared" si="1"/>
        <v>0</v>
      </c>
      <c r="H51" s="47">
        <f t="shared" si="4"/>
        <v>0</v>
      </c>
      <c r="I51" s="47">
        <f t="shared" si="7"/>
        <v>0</v>
      </c>
      <c r="J51" s="49" t="str">
        <f t="shared" si="3"/>
        <v/>
      </c>
    </row>
    <row r="52" spans="1:17" ht="18.75" x14ac:dyDescent="0.3">
      <c r="A52" s="16" t="s">
        <v>65</v>
      </c>
      <c r="B52" s="2" t="s">
        <v>71</v>
      </c>
      <c r="C52" s="17">
        <f>'[1]User Notes'!C63</f>
        <v>0.25</v>
      </c>
      <c r="D52" s="47">
        <f>(100/C56)*C52</f>
        <v>1.7857142857142858</v>
      </c>
      <c r="E52" s="48" t="str">
        <f>Facility!C52</f>
        <v>A</v>
      </c>
      <c r="F52" s="48">
        <f>VLOOKUP(E52,'User Notes'!A2:B6,2,FALSE)</f>
        <v>1</v>
      </c>
      <c r="G52" s="48">
        <f t="shared" si="1"/>
        <v>1</v>
      </c>
      <c r="H52" s="47">
        <f t="shared" si="4"/>
        <v>0.25</v>
      </c>
      <c r="I52" s="47">
        <f t="shared" si="7"/>
        <v>100</v>
      </c>
      <c r="J52" s="49" t="str">
        <f t="shared" si="3"/>
        <v>A</v>
      </c>
    </row>
    <row r="53" spans="1:17" ht="18.75" x14ac:dyDescent="0.3">
      <c r="A53" s="16" t="s">
        <v>65</v>
      </c>
      <c r="B53" s="2" t="s">
        <v>72</v>
      </c>
      <c r="C53" s="17">
        <f>'[1]User Notes'!C64</f>
        <v>0.25</v>
      </c>
      <c r="D53" s="47">
        <f>(100/C56)*C53</f>
        <v>1.7857142857142858</v>
      </c>
      <c r="E53" s="48" t="str">
        <f>Facility!C53</f>
        <v>A</v>
      </c>
      <c r="F53" s="48">
        <f>VLOOKUP(E53,'User Notes'!A2:B6,2,FALSE)</f>
        <v>1</v>
      </c>
      <c r="G53" s="48">
        <f t="shared" si="1"/>
        <v>1</v>
      </c>
      <c r="H53" s="47">
        <f t="shared" si="4"/>
        <v>0.25</v>
      </c>
      <c r="I53" s="47">
        <f t="shared" si="7"/>
        <v>100</v>
      </c>
      <c r="J53" s="49" t="str">
        <f t="shared" si="3"/>
        <v>A</v>
      </c>
    </row>
    <row r="54" spans="1:17" ht="18.75" x14ac:dyDescent="0.3">
      <c r="A54" s="16" t="s">
        <v>65</v>
      </c>
      <c r="B54" s="2" t="s">
        <v>73</v>
      </c>
      <c r="C54" s="17">
        <f>'[1]User Notes'!C65</f>
        <v>0.25</v>
      </c>
      <c r="D54" s="47">
        <f>(100/C56)*C54</f>
        <v>1.7857142857142858</v>
      </c>
      <c r="E54" s="48" t="str">
        <f>Facility!C54</f>
        <v>B</v>
      </c>
      <c r="F54" s="48">
        <f>VLOOKUP(E54,'User Notes'!A2:B6,2,FALSE)</f>
        <v>0.75</v>
      </c>
      <c r="G54" s="48">
        <f t="shared" si="1"/>
        <v>0.75</v>
      </c>
      <c r="H54" s="47">
        <f t="shared" si="4"/>
        <v>0.1875</v>
      </c>
      <c r="I54" s="47">
        <f t="shared" si="7"/>
        <v>75</v>
      </c>
      <c r="J54" s="49" t="str">
        <f t="shared" si="3"/>
        <v>B</v>
      </c>
    </row>
    <row r="55" spans="1:17" ht="19.5" thickBot="1" x14ac:dyDescent="0.35">
      <c r="A55" s="16" t="s">
        <v>65</v>
      </c>
      <c r="B55" s="2" t="s">
        <v>74</v>
      </c>
      <c r="C55" s="17">
        <f>'[1]User Notes'!C66</f>
        <v>1</v>
      </c>
      <c r="D55" s="47">
        <f>(100/C56)*C55</f>
        <v>7.1428571428571432</v>
      </c>
      <c r="E55" s="48" t="str">
        <f>Facility!C55</f>
        <v>N/A</v>
      </c>
      <c r="F55" s="48">
        <f>VLOOKUP(E55,'User Notes'!A2:B6,2,FALSE)</f>
        <v>0</v>
      </c>
      <c r="G55" s="48">
        <f t="shared" si="1"/>
        <v>0</v>
      </c>
      <c r="H55" s="47">
        <f t="shared" si="4"/>
        <v>0</v>
      </c>
      <c r="I55" s="47">
        <f t="shared" si="7"/>
        <v>0</v>
      </c>
      <c r="J55" s="49" t="str">
        <f t="shared" si="3"/>
        <v/>
      </c>
    </row>
    <row r="56" spans="1:17" ht="19.5" thickBot="1" x14ac:dyDescent="0.35">
      <c r="A56" s="52" t="s">
        <v>75</v>
      </c>
      <c r="B56" s="53"/>
      <c r="C56" s="56">
        <f>SUM(C47:C55)</f>
        <v>14</v>
      </c>
      <c r="D56" s="55">
        <f>SUM(D47:D55)</f>
        <v>100.00000000000003</v>
      </c>
      <c r="E56" s="56"/>
      <c r="F56" s="57">
        <f>SUM(F47:F55)/COUNTIF(F47:F55,"&gt;0")</f>
        <v>0.8571428571428571</v>
      </c>
      <c r="G56" s="56"/>
      <c r="H56" s="65"/>
      <c r="I56" s="57">
        <f>SUM(H47+H48+H49+H50+H51+H52+H53+H54+H55)/C56 *100</f>
        <v>70.982142857142861</v>
      </c>
      <c r="J56" s="58" t="str">
        <f t="shared" si="3"/>
        <v>B</v>
      </c>
    </row>
    <row r="57" spans="1:17" ht="19.5" thickBot="1" x14ac:dyDescent="0.35">
      <c r="A57" s="16" t="s">
        <v>76</v>
      </c>
      <c r="B57" s="16"/>
      <c r="C57" s="17">
        <f>'[1]User Notes'!C68</f>
        <v>9</v>
      </c>
      <c r="D57" s="47">
        <f>(100/C58)*C57</f>
        <v>100</v>
      </c>
      <c r="E57" s="48" t="str">
        <f>Facility!C56</f>
        <v>B</v>
      </c>
      <c r="F57" s="48">
        <f>VLOOKUP(E57,'User Notes'!A2:B6,2,FALSE)</f>
        <v>0.75</v>
      </c>
      <c r="G57" s="48">
        <f t="shared" si="1"/>
        <v>0.75</v>
      </c>
      <c r="H57" s="47">
        <f t="shared" si="4"/>
        <v>6.75</v>
      </c>
      <c r="I57" s="47">
        <f>(H57/C57)*100</f>
        <v>75</v>
      </c>
      <c r="J57" s="49" t="str">
        <f t="shared" si="3"/>
        <v>B</v>
      </c>
      <c r="K57" s="62"/>
    </row>
    <row r="58" spans="1:17" ht="19.5" thickBot="1" x14ac:dyDescent="0.35">
      <c r="A58" s="52" t="s">
        <v>77</v>
      </c>
      <c r="B58" s="53"/>
      <c r="C58" s="56">
        <f>SUM(C57)</f>
        <v>9</v>
      </c>
      <c r="D58" s="55">
        <f>SUM(D57)</f>
        <v>100</v>
      </c>
      <c r="E58" s="56"/>
      <c r="F58" s="57">
        <f>SUM(F57:F57)/COUNTIF(F57:F57,"&gt;0")</f>
        <v>0.75</v>
      </c>
      <c r="G58" s="56"/>
      <c r="H58" s="65"/>
      <c r="I58" s="57">
        <f>SUM(H57)/C58 *100</f>
        <v>75</v>
      </c>
      <c r="J58" s="58" t="str">
        <f t="shared" si="3"/>
        <v>B</v>
      </c>
    </row>
    <row r="59" spans="1:17" ht="18.75" x14ac:dyDescent="0.3">
      <c r="A59" s="16" t="s">
        <v>78</v>
      </c>
      <c r="B59" s="2" t="s">
        <v>79</v>
      </c>
      <c r="C59" s="17">
        <f>'[1]User Notes'!C70</f>
        <v>1.25</v>
      </c>
      <c r="D59" s="47">
        <f>(100/C61)*C59</f>
        <v>62.5</v>
      </c>
      <c r="E59" s="48" t="str">
        <f>Facility!C57</f>
        <v>N/A</v>
      </c>
      <c r="F59" s="48">
        <f>VLOOKUP(E59,'User Notes'!A2:B6,2,FALSE)</f>
        <v>0</v>
      </c>
      <c r="G59" s="48">
        <v>1</v>
      </c>
      <c r="H59" s="47">
        <f t="shared" si="4"/>
        <v>1.25</v>
      </c>
      <c r="I59" s="47">
        <f>(H59/C59)*100</f>
        <v>100</v>
      </c>
      <c r="J59" s="49" t="str">
        <f t="shared" si="3"/>
        <v>A</v>
      </c>
      <c r="K59" s="62"/>
      <c r="M59" s="48"/>
      <c r="N59" s="48"/>
      <c r="O59" s="48"/>
      <c r="P59" s="48"/>
      <c r="Q59" s="48"/>
    </row>
    <row r="60" spans="1:17" ht="19.5" thickBot="1" x14ac:dyDescent="0.35">
      <c r="A60" s="16" t="s">
        <v>78</v>
      </c>
      <c r="B60" s="2" t="s">
        <v>80</v>
      </c>
      <c r="C60" s="17">
        <f>'[1]User Notes'!C71</f>
        <v>0.75</v>
      </c>
      <c r="D60" s="47">
        <f>(100/C61)*C60</f>
        <v>37.5</v>
      </c>
      <c r="E60" s="48" t="str">
        <f>Facility!C58</f>
        <v>B</v>
      </c>
      <c r="F60" s="48">
        <f>VLOOKUP(E60,'User Notes'!A2:B6,2,FALSE)</f>
        <v>0.75</v>
      </c>
      <c r="G60" s="48">
        <f t="shared" si="1"/>
        <v>0.75</v>
      </c>
      <c r="H60" s="47">
        <f t="shared" si="4"/>
        <v>0.5625</v>
      </c>
      <c r="I60" s="47">
        <f>(H60/C60)*100</f>
        <v>75</v>
      </c>
      <c r="J60" s="49" t="str">
        <f t="shared" si="3"/>
        <v>B</v>
      </c>
    </row>
    <row r="61" spans="1:17" ht="19.5" thickBot="1" x14ac:dyDescent="0.35">
      <c r="A61" s="183" t="s">
        <v>81</v>
      </c>
      <c r="B61" s="184"/>
      <c r="C61" s="56">
        <f>SUM(C59:C60)</f>
        <v>2</v>
      </c>
      <c r="D61" s="55">
        <f>SUM(D59:D60)</f>
        <v>100</v>
      </c>
      <c r="E61" s="56"/>
      <c r="F61" s="57">
        <f>SUM(F59:F60)/COUNTIF(F59:F60,"&gt;0")</f>
        <v>0.75</v>
      </c>
      <c r="G61" s="56"/>
      <c r="H61" s="65"/>
      <c r="I61" s="57">
        <f>SUM(H59+H60)/C61 *100</f>
        <v>90.625</v>
      </c>
      <c r="J61" s="58" t="str">
        <f t="shared" si="3"/>
        <v>A</v>
      </c>
    </row>
    <row r="62" spans="1:17" ht="18.75" x14ac:dyDescent="0.3">
      <c r="A62" s="16" t="s">
        <v>82</v>
      </c>
      <c r="B62" s="2" t="s">
        <v>83</v>
      </c>
      <c r="C62" s="17">
        <f>'[1]User Notes'!C73</f>
        <v>2</v>
      </c>
      <c r="D62" s="47">
        <f>(100/C68)*C62</f>
        <v>25</v>
      </c>
      <c r="E62" s="48" t="str">
        <f>Facility!C59</f>
        <v>B</v>
      </c>
      <c r="F62" s="48">
        <f>VLOOKUP(E62,'User Notes'!A2:B6,2,FALSE)</f>
        <v>0.75</v>
      </c>
      <c r="G62" s="48">
        <f t="shared" si="1"/>
        <v>0.75</v>
      </c>
      <c r="H62" s="47">
        <f t="shared" si="4"/>
        <v>1.5</v>
      </c>
      <c r="I62" s="47">
        <f t="shared" ref="I62:I67" si="8">(H62/C62)*100</f>
        <v>75</v>
      </c>
      <c r="J62" s="49" t="str">
        <f t="shared" si="3"/>
        <v>B</v>
      </c>
      <c r="K62" s="62"/>
      <c r="M62" s="48"/>
      <c r="N62" s="48"/>
      <c r="O62" s="48">
        <f>SUM(100/8)*N62</f>
        <v>0</v>
      </c>
      <c r="P62" s="48" t="s">
        <v>5</v>
      </c>
      <c r="Q62" s="48">
        <v>0.5</v>
      </c>
    </row>
    <row r="63" spans="1:17" ht="18.75" x14ac:dyDescent="0.3">
      <c r="A63" s="16" t="s">
        <v>82</v>
      </c>
      <c r="B63" s="2" t="s">
        <v>84</v>
      </c>
      <c r="C63" s="17">
        <f>'[1]User Notes'!C74</f>
        <v>2</v>
      </c>
      <c r="D63" s="47">
        <f>(100/C68)*C63</f>
        <v>25</v>
      </c>
      <c r="E63" s="48" t="str">
        <f>Facility!C60</f>
        <v>B</v>
      </c>
      <c r="F63" s="48">
        <f>VLOOKUP(E63,'User Notes'!A2:B6,2,FALSE)</f>
        <v>0.75</v>
      </c>
      <c r="G63" s="48">
        <f t="shared" si="1"/>
        <v>0.75</v>
      </c>
      <c r="H63" s="47">
        <f t="shared" si="4"/>
        <v>1.5</v>
      </c>
      <c r="I63" s="47">
        <f t="shared" si="8"/>
        <v>75</v>
      </c>
      <c r="J63" s="49" t="str">
        <f t="shared" si="3"/>
        <v>B</v>
      </c>
    </row>
    <row r="64" spans="1:17" ht="18.75" x14ac:dyDescent="0.3">
      <c r="A64" s="16" t="s">
        <v>82</v>
      </c>
      <c r="B64" s="2" t="s">
        <v>85</v>
      </c>
      <c r="C64" s="17">
        <f>'[1]User Notes'!C75</f>
        <v>1.25</v>
      </c>
      <c r="D64" s="47">
        <f>(100/C68)*C64</f>
        <v>15.625</v>
      </c>
      <c r="E64" s="48" t="str">
        <f>Facility!C61</f>
        <v>B</v>
      </c>
      <c r="F64" s="48">
        <f>VLOOKUP(E64,'User Notes'!A2:B6,2,FALSE)</f>
        <v>0.75</v>
      </c>
      <c r="G64" s="48">
        <f t="shared" si="1"/>
        <v>0.75</v>
      </c>
      <c r="H64" s="47">
        <f t="shared" si="4"/>
        <v>0.9375</v>
      </c>
      <c r="I64" s="47">
        <f t="shared" si="8"/>
        <v>75</v>
      </c>
      <c r="J64" s="49" t="str">
        <f t="shared" si="3"/>
        <v>B</v>
      </c>
    </row>
    <row r="65" spans="1:10" ht="18.75" x14ac:dyDescent="0.3">
      <c r="A65" s="16" t="s">
        <v>82</v>
      </c>
      <c r="B65" s="2" t="s">
        <v>32</v>
      </c>
      <c r="C65" s="17">
        <f>'[1]User Notes'!C76</f>
        <v>0.25</v>
      </c>
      <c r="D65" s="47">
        <f>(100/C68)*C65</f>
        <v>3.125</v>
      </c>
      <c r="E65" s="48" t="str">
        <f>Facility!C62</f>
        <v>B</v>
      </c>
      <c r="F65" s="48">
        <f>VLOOKUP(E65,'User Notes'!A2:B6,2,FALSE)</f>
        <v>0.75</v>
      </c>
      <c r="G65" s="48">
        <f t="shared" si="1"/>
        <v>0.75</v>
      </c>
      <c r="H65" s="47">
        <f t="shared" si="4"/>
        <v>0.1875</v>
      </c>
      <c r="I65" s="47">
        <f t="shared" si="8"/>
        <v>75</v>
      </c>
      <c r="J65" s="49" t="str">
        <f t="shared" si="3"/>
        <v>B</v>
      </c>
    </row>
    <row r="66" spans="1:10" ht="18.75" x14ac:dyDescent="0.3">
      <c r="A66" s="16" t="s">
        <v>82</v>
      </c>
      <c r="B66" s="2" t="s">
        <v>86</v>
      </c>
      <c r="C66" s="17">
        <f>'[1]User Notes'!C77</f>
        <v>1.5</v>
      </c>
      <c r="D66" s="47">
        <f>(100/C68)*C66</f>
        <v>18.75</v>
      </c>
      <c r="E66" s="48" t="str">
        <f>Facility!C63</f>
        <v>B</v>
      </c>
      <c r="F66" s="48">
        <f>VLOOKUP(E66,'User Notes'!A2:B6,2,FALSE)</f>
        <v>0.75</v>
      </c>
      <c r="G66" s="48">
        <f t="shared" si="1"/>
        <v>0.75</v>
      </c>
      <c r="H66" s="47">
        <f t="shared" si="4"/>
        <v>1.125</v>
      </c>
      <c r="I66" s="47">
        <f t="shared" si="8"/>
        <v>75</v>
      </c>
      <c r="J66" s="49" t="str">
        <f t="shared" si="3"/>
        <v>B</v>
      </c>
    </row>
    <row r="67" spans="1:10" ht="19.5" thickBot="1" x14ac:dyDescent="0.35">
      <c r="A67" s="16" t="s">
        <v>82</v>
      </c>
      <c r="B67" s="2" t="s">
        <v>87</v>
      </c>
      <c r="C67" s="17">
        <f>'[1]User Notes'!C78</f>
        <v>1</v>
      </c>
      <c r="D67" s="47">
        <f>(100/C68)*C67</f>
        <v>12.5</v>
      </c>
      <c r="E67" s="48" t="str">
        <f>Facility!C64</f>
        <v>B</v>
      </c>
      <c r="F67" s="48">
        <f>VLOOKUP(E67,'User Notes'!A2:B6,2,FALSE)</f>
        <v>0.75</v>
      </c>
      <c r="G67" s="48">
        <f t="shared" si="1"/>
        <v>0.75</v>
      </c>
      <c r="H67" s="47">
        <f t="shared" si="4"/>
        <v>0.75</v>
      </c>
      <c r="I67" s="47">
        <f t="shared" si="8"/>
        <v>75</v>
      </c>
      <c r="J67" s="49" t="str">
        <f t="shared" si="3"/>
        <v>B</v>
      </c>
    </row>
    <row r="68" spans="1:10" ht="19.5" thickBot="1" x14ac:dyDescent="0.35">
      <c r="A68" s="67" t="s">
        <v>88</v>
      </c>
      <c r="B68" s="53"/>
      <c r="C68" s="56">
        <f>SUM(C62:C67)</f>
        <v>8</v>
      </c>
      <c r="D68" s="55">
        <f>SUM(D62:D67)</f>
        <v>100</v>
      </c>
      <c r="E68" s="56"/>
      <c r="F68" s="57">
        <f>SUM(F62:F67)/COUNTIF(F62:F67,"&gt;0")</f>
        <v>0.75</v>
      </c>
      <c r="G68" s="56"/>
      <c r="H68" s="65"/>
      <c r="I68" s="57">
        <f>SUM(H62+H63+H64+H65+H66+H67)/C68 *100</f>
        <v>75</v>
      </c>
      <c r="J68" s="58" t="str">
        <f t="shared" si="3"/>
        <v>B</v>
      </c>
    </row>
    <row r="69" spans="1:10" ht="36" customHeight="1" thickBot="1" x14ac:dyDescent="0.35">
      <c r="A69" s="68" t="s">
        <v>89</v>
      </c>
      <c r="B69" s="68"/>
      <c r="C69" s="17">
        <f>'[1]User Notes'!C80</f>
        <v>1</v>
      </c>
      <c r="D69" s="47">
        <f>(100/C70)*C69</f>
        <v>100</v>
      </c>
      <c r="E69" s="48" t="str">
        <f>Facility!C65</f>
        <v>B</v>
      </c>
      <c r="F69" s="48">
        <f>VLOOKUP(E69,'User Notes'!A2:B6,2,FALSE)</f>
        <v>0.75</v>
      </c>
      <c r="G69" s="48">
        <f t="shared" si="1"/>
        <v>0.75</v>
      </c>
      <c r="H69" s="47">
        <f>C69*G69</f>
        <v>0.75</v>
      </c>
      <c r="I69" s="47">
        <f>(H69/C69)*100</f>
        <v>75</v>
      </c>
      <c r="J69" s="49" t="str">
        <f>IF(ISTEXT(I69),"",IF(I69="","N/A",IF(I69=0,"",IF(AND(I69&gt;=1,I69&lt;40),"D",IF(AND(I69&gt;=40,I69&lt;=60),"C",IF(AND(I69&gt;60,I69&lt;=85),"B",IF(AND(I69&gt;85,I69&lt;=100),"A")))))))</f>
        <v>B</v>
      </c>
    </row>
    <row r="70" spans="1:10" ht="19.5" customHeight="1" thickBot="1" x14ac:dyDescent="0.35">
      <c r="A70" s="183" t="s">
        <v>127</v>
      </c>
      <c r="B70" s="184"/>
      <c r="C70" s="56">
        <f>SUM(C69)</f>
        <v>1</v>
      </c>
      <c r="D70" s="55">
        <f>SUM(D69:D69)</f>
        <v>100</v>
      </c>
      <c r="E70" s="56"/>
      <c r="F70" s="57">
        <f>SUM(F69:F69)/COUNTIF(F69:F69,"&gt;0")</f>
        <v>0.75</v>
      </c>
      <c r="G70" s="56"/>
      <c r="H70" s="65"/>
      <c r="I70" s="57">
        <f>SUM(H69)/C70 *100</f>
        <v>75</v>
      </c>
      <c r="J70" s="58" t="str">
        <f t="shared" si="3"/>
        <v>B</v>
      </c>
    </row>
  </sheetData>
  <mergeCells count="3">
    <mergeCell ref="A1:J1"/>
    <mergeCell ref="A61:B61"/>
    <mergeCell ref="A70:B70"/>
  </mergeCells>
  <pageMargins left="0.7" right="0.7" top="0.75" bottom="0.75" header="0.3" footer="0.3"/>
  <pageSetup paperSize="9" orientation="portrait" r:id="rId1"/>
  <ignoredErrors>
    <ignoredError sqref="D17 D56 D6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abSelected="1" zoomScale="70" zoomScaleNormal="70" workbookViewId="0">
      <selection sqref="A1:XFD1"/>
    </sheetView>
  </sheetViews>
  <sheetFormatPr defaultRowHeight="17.25" x14ac:dyDescent="0.3"/>
  <cols>
    <col min="1" max="1" width="33" style="2" bestFit="1" customWidth="1"/>
    <col min="2" max="7" width="13.28515625" style="2" customWidth="1"/>
    <col min="8" max="256" width="9.140625" style="2"/>
    <col min="257" max="257" width="33" style="2" bestFit="1" customWidth="1"/>
    <col min="258" max="263" width="13.28515625" style="2" customWidth="1"/>
    <col min="264" max="512" width="9.140625" style="2"/>
    <col min="513" max="513" width="33" style="2" bestFit="1" customWidth="1"/>
    <col min="514" max="519" width="13.28515625" style="2" customWidth="1"/>
    <col min="520" max="768" width="9.140625" style="2"/>
    <col min="769" max="769" width="33" style="2" bestFit="1" customWidth="1"/>
    <col min="770" max="775" width="13.28515625" style="2" customWidth="1"/>
    <col min="776" max="1024" width="9.140625" style="2"/>
    <col min="1025" max="1025" width="33" style="2" bestFit="1" customWidth="1"/>
    <col min="1026" max="1031" width="13.28515625" style="2" customWidth="1"/>
    <col min="1032" max="1280" width="9.140625" style="2"/>
    <col min="1281" max="1281" width="33" style="2" bestFit="1" customWidth="1"/>
    <col min="1282" max="1287" width="13.28515625" style="2" customWidth="1"/>
    <col min="1288" max="1536" width="9.140625" style="2"/>
    <col min="1537" max="1537" width="33" style="2" bestFit="1" customWidth="1"/>
    <col min="1538" max="1543" width="13.28515625" style="2" customWidth="1"/>
    <col min="1544" max="1792" width="9.140625" style="2"/>
    <col min="1793" max="1793" width="33" style="2" bestFit="1" customWidth="1"/>
    <col min="1794" max="1799" width="13.28515625" style="2" customWidth="1"/>
    <col min="1800" max="2048" width="9.140625" style="2"/>
    <col min="2049" max="2049" width="33" style="2" bestFit="1" customWidth="1"/>
    <col min="2050" max="2055" width="13.28515625" style="2" customWidth="1"/>
    <col min="2056" max="2304" width="9.140625" style="2"/>
    <col min="2305" max="2305" width="33" style="2" bestFit="1" customWidth="1"/>
    <col min="2306" max="2311" width="13.28515625" style="2" customWidth="1"/>
    <col min="2312" max="2560" width="9.140625" style="2"/>
    <col min="2561" max="2561" width="33" style="2" bestFit="1" customWidth="1"/>
    <col min="2562" max="2567" width="13.28515625" style="2" customWidth="1"/>
    <col min="2568" max="2816" width="9.140625" style="2"/>
    <col min="2817" max="2817" width="33" style="2" bestFit="1" customWidth="1"/>
    <col min="2818" max="2823" width="13.28515625" style="2" customWidth="1"/>
    <col min="2824" max="3072" width="9.140625" style="2"/>
    <col min="3073" max="3073" width="33" style="2" bestFit="1" customWidth="1"/>
    <col min="3074" max="3079" width="13.28515625" style="2" customWidth="1"/>
    <col min="3080" max="3328" width="9.140625" style="2"/>
    <col min="3329" max="3329" width="33" style="2" bestFit="1" customWidth="1"/>
    <col min="3330" max="3335" width="13.28515625" style="2" customWidth="1"/>
    <col min="3336" max="3584" width="9.140625" style="2"/>
    <col min="3585" max="3585" width="33" style="2" bestFit="1" customWidth="1"/>
    <col min="3586" max="3591" width="13.28515625" style="2" customWidth="1"/>
    <col min="3592" max="3840" width="9.140625" style="2"/>
    <col min="3841" max="3841" width="33" style="2" bestFit="1" customWidth="1"/>
    <col min="3842" max="3847" width="13.28515625" style="2" customWidth="1"/>
    <col min="3848" max="4096" width="9.140625" style="2"/>
    <col min="4097" max="4097" width="33" style="2" bestFit="1" customWidth="1"/>
    <col min="4098" max="4103" width="13.28515625" style="2" customWidth="1"/>
    <col min="4104" max="4352" width="9.140625" style="2"/>
    <col min="4353" max="4353" width="33" style="2" bestFit="1" customWidth="1"/>
    <col min="4354" max="4359" width="13.28515625" style="2" customWidth="1"/>
    <col min="4360" max="4608" width="9.140625" style="2"/>
    <col min="4609" max="4609" width="33" style="2" bestFit="1" customWidth="1"/>
    <col min="4610" max="4615" width="13.28515625" style="2" customWidth="1"/>
    <col min="4616" max="4864" width="9.140625" style="2"/>
    <col min="4865" max="4865" width="33" style="2" bestFit="1" customWidth="1"/>
    <col min="4866" max="4871" width="13.28515625" style="2" customWidth="1"/>
    <col min="4872" max="5120" width="9.140625" style="2"/>
    <col min="5121" max="5121" width="33" style="2" bestFit="1" customWidth="1"/>
    <col min="5122" max="5127" width="13.28515625" style="2" customWidth="1"/>
    <col min="5128" max="5376" width="9.140625" style="2"/>
    <col min="5377" max="5377" width="33" style="2" bestFit="1" customWidth="1"/>
    <col min="5378" max="5383" width="13.28515625" style="2" customWidth="1"/>
    <col min="5384" max="5632" width="9.140625" style="2"/>
    <col min="5633" max="5633" width="33" style="2" bestFit="1" customWidth="1"/>
    <col min="5634" max="5639" width="13.28515625" style="2" customWidth="1"/>
    <col min="5640" max="5888" width="9.140625" style="2"/>
    <col min="5889" max="5889" width="33" style="2" bestFit="1" customWidth="1"/>
    <col min="5890" max="5895" width="13.28515625" style="2" customWidth="1"/>
    <col min="5896" max="6144" width="9.140625" style="2"/>
    <col min="6145" max="6145" width="33" style="2" bestFit="1" customWidth="1"/>
    <col min="6146" max="6151" width="13.28515625" style="2" customWidth="1"/>
    <col min="6152" max="6400" width="9.140625" style="2"/>
    <col min="6401" max="6401" width="33" style="2" bestFit="1" customWidth="1"/>
    <col min="6402" max="6407" width="13.28515625" style="2" customWidth="1"/>
    <col min="6408" max="6656" width="9.140625" style="2"/>
    <col min="6657" max="6657" width="33" style="2" bestFit="1" customWidth="1"/>
    <col min="6658" max="6663" width="13.28515625" style="2" customWidth="1"/>
    <col min="6664" max="6912" width="9.140625" style="2"/>
    <col min="6913" max="6913" width="33" style="2" bestFit="1" customWidth="1"/>
    <col min="6914" max="6919" width="13.28515625" style="2" customWidth="1"/>
    <col min="6920" max="7168" width="9.140625" style="2"/>
    <col min="7169" max="7169" width="33" style="2" bestFit="1" customWidth="1"/>
    <col min="7170" max="7175" width="13.28515625" style="2" customWidth="1"/>
    <col min="7176" max="7424" width="9.140625" style="2"/>
    <col min="7425" max="7425" width="33" style="2" bestFit="1" customWidth="1"/>
    <col min="7426" max="7431" width="13.28515625" style="2" customWidth="1"/>
    <col min="7432" max="7680" width="9.140625" style="2"/>
    <col min="7681" max="7681" width="33" style="2" bestFit="1" customWidth="1"/>
    <col min="7682" max="7687" width="13.28515625" style="2" customWidth="1"/>
    <col min="7688" max="7936" width="9.140625" style="2"/>
    <col min="7937" max="7937" width="33" style="2" bestFit="1" customWidth="1"/>
    <col min="7938" max="7943" width="13.28515625" style="2" customWidth="1"/>
    <col min="7944" max="8192" width="9.140625" style="2"/>
    <col min="8193" max="8193" width="33" style="2" bestFit="1" customWidth="1"/>
    <col min="8194" max="8199" width="13.28515625" style="2" customWidth="1"/>
    <col min="8200" max="8448" width="9.140625" style="2"/>
    <col min="8449" max="8449" width="33" style="2" bestFit="1" customWidth="1"/>
    <col min="8450" max="8455" width="13.28515625" style="2" customWidth="1"/>
    <col min="8456" max="8704" width="9.140625" style="2"/>
    <col min="8705" max="8705" width="33" style="2" bestFit="1" customWidth="1"/>
    <col min="8706" max="8711" width="13.28515625" style="2" customWidth="1"/>
    <col min="8712" max="8960" width="9.140625" style="2"/>
    <col min="8961" max="8961" width="33" style="2" bestFit="1" customWidth="1"/>
    <col min="8962" max="8967" width="13.28515625" style="2" customWidth="1"/>
    <col min="8968" max="9216" width="9.140625" style="2"/>
    <col min="9217" max="9217" width="33" style="2" bestFit="1" customWidth="1"/>
    <col min="9218" max="9223" width="13.28515625" style="2" customWidth="1"/>
    <col min="9224" max="9472" width="9.140625" style="2"/>
    <col min="9473" max="9473" width="33" style="2" bestFit="1" customWidth="1"/>
    <col min="9474" max="9479" width="13.28515625" style="2" customWidth="1"/>
    <col min="9480" max="9728" width="9.140625" style="2"/>
    <col min="9729" max="9729" width="33" style="2" bestFit="1" customWidth="1"/>
    <col min="9730" max="9735" width="13.28515625" style="2" customWidth="1"/>
    <col min="9736" max="9984" width="9.140625" style="2"/>
    <col min="9985" max="9985" width="33" style="2" bestFit="1" customWidth="1"/>
    <col min="9986" max="9991" width="13.28515625" style="2" customWidth="1"/>
    <col min="9992" max="10240" width="9.140625" style="2"/>
    <col min="10241" max="10241" width="33" style="2" bestFit="1" customWidth="1"/>
    <col min="10242" max="10247" width="13.28515625" style="2" customWidth="1"/>
    <col min="10248" max="10496" width="9.140625" style="2"/>
    <col min="10497" max="10497" width="33" style="2" bestFit="1" customWidth="1"/>
    <col min="10498" max="10503" width="13.28515625" style="2" customWidth="1"/>
    <col min="10504" max="10752" width="9.140625" style="2"/>
    <col min="10753" max="10753" width="33" style="2" bestFit="1" customWidth="1"/>
    <col min="10754" max="10759" width="13.28515625" style="2" customWidth="1"/>
    <col min="10760" max="11008" width="9.140625" style="2"/>
    <col min="11009" max="11009" width="33" style="2" bestFit="1" customWidth="1"/>
    <col min="11010" max="11015" width="13.28515625" style="2" customWidth="1"/>
    <col min="11016" max="11264" width="9.140625" style="2"/>
    <col min="11265" max="11265" width="33" style="2" bestFit="1" customWidth="1"/>
    <col min="11266" max="11271" width="13.28515625" style="2" customWidth="1"/>
    <col min="11272" max="11520" width="9.140625" style="2"/>
    <col min="11521" max="11521" width="33" style="2" bestFit="1" customWidth="1"/>
    <col min="11522" max="11527" width="13.28515625" style="2" customWidth="1"/>
    <col min="11528" max="11776" width="9.140625" style="2"/>
    <col min="11777" max="11777" width="33" style="2" bestFit="1" customWidth="1"/>
    <col min="11778" max="11783" width="13.28515625" style="2" customWidth="1"/>
    <col min="11784" max="12032" width="9.140625" style="2"/>
    <col min="12033" max="12033" width="33" style="2" bestFit="1" customWidth="1"/>
    <col min="12034" max="12039" width="13.28515625" style="2" customWidth="1"/>
    <col min="12040" max="12288" width="9.140625" style="2"/>
    <col min="12289" max="12289" width="33" style="2" bestFit="1" customWidth="1"/>
    <col min="12290" max="12295" width="13.28515625" style="2" customWidth="1"/>
    <col min="12296" max="12544" width="9.140625" style="2"/>
    <col min="12545" max="12545" width="33" style="2" bestFit="1" customWidth="1"/>
    <col min="12546" max="12551" width="13.28515625" style="2" customWidth="1"/>
    <col min="12552" max="12800" width="9.140625" style="2"/>
    <col min="12801" max="12801" width="33" style="2" bestFit="1" customWidth="1"/>
    <col min="12802" max="12807" width="13.28515625" style="2" customWidth="1"/>
    <col min="12808" max="13056" width="9.140625" style="2"/>
    <col min="13057" max="13057" width="33" style="2" bestFit="1" customWidth="1"/>
    <col min="13058" max="13063" width="13.28515625" style="2" customWidth="1"/>
    <col min="13064" max="13312" width="9.140625" style="2"/>
    <col min="13313" max="13313" width="33" style="2" bestFit="1" customWidth="1"/>
    <col min="13314" max="13319" width="13.28515625" style="2" customWidth="1"/>
    <col min="13320" max="13568" width="9.140625" style="2"/>
    <col min="13569" max="13569" width="33" style="2" bestFit="1" customWidth="1"/>
    <col min="13570" max="13575" width="13.28515625" style="2" customWidth="1"/>
    <col min="13576" max="13824" width="9.140625" style="2"/>
    <col min="13825" max="13825" width="33" style="2" bestFit="1" customWidth="1"/>
    <col min="13826" max="13831" width="13.28515625" style="2" customWidth="1"/>
    <col min="13832" max="14080" width="9.140625" style="2"/>
    <col min="14081" max="14081" width="33" style="2" bestFit="1" customWidth="1"/>
    <col min="14082" max="14087" width="13.28515625" style="2" customWidth="1"/>
    <col min="14088" max="14336" width="9.140625" style="2"/>
    <col min="14337" max="14337" width="33" style="2" bestFit="1" customWidth="1"/>
    <col min="14338" max="14343" width="13.28515625" style="2" customWidth="1"/>
    <col min="14344" max="14592" width="9.140625" style="2"/>
    <col min="14593" max="14593" width="33" style="2" bestFit="1" customWidth="1"/>
    <col min="14594" max="14599" width="13.28515625" style="2" customWidth="1"/>
    <col min="14600" max="14848" width="9.140625" style="2"/>
    <col min="14849" max="14849" width="33" style="2" bestFit="1" customWidth="1"/>
    <col min="14850" max="14855" width="13.28515625" style="2" customWidth="1"/>
    <col min="14856" max="15104" width="9.140625" style="2"/>
    <col min="15105" max="15105" width="33" style="2" bestFit="1" customWidth="1"/>
    <col min="15106" max="15111" width="13.28515625" style="2" customWidth="1"/>
    <col min="15112" max="15360" width="9.140625" style="2"/>
    <col min="15361" max="15361" width="33" style="2" bestFit="1" customWidth="1"/>
    <col min="15362" max="15367" width="13.28515625" style="2" customWidth="1"/>
    <col min="15368" max="15616" width="9.140625" style="2"/>
    <col min="15617" max="15617" width="33" style="2" bestFit="1" customWidth="1"/>
    <col min="15618" max="15623" width="13.28515625" style="2" customWidth="1"/>
    <col min="15624" max="15872" width="9.140625" style="2"/>
    <col min="15873" max="15873" width="33" style="2" bestFit="1" customWidth="1"/>
    <col min="15874" max="15879" width="13.28515625" style="2" customWidth="1"/>
    <col min="15880" max="16128" width="9.140625" style="2"/>
    <col min="16129" max="16129" width="33" style="2" bestFit="1" customWidth="1"/>
    <col min="16130" max="16135" width="13.28515625" style="2" customWidth="1"/>
    <col min="16136" max="16384" width="9.140625" style="2"/>
  </cols>
  <sheetData>
    <row r="1" spans="1:19" x14ac:dyDescent="0.3">
      <c r="A1" s="185"/>
      <c r="B1" s="185"/>
      <c r="C1" s="185"/>
      <c r="D1" s="185"/>
      <c r="E1" s="185"/>
      <c r="F1" s="185"/>
    </row>
    <row r="2" spans="1:19" ht="45" x14ac:dyDescent="0.3">
      <c r="A2" s="70" t="s">
        <v>128</v>
      </c>
      <c r="B2" s="71" t="s">
        <v>129</v>
      </c>
      <c r="C2" s="71" t="s">
        <v>99</v>
      </c>
      <c r="D2" s="71" t="s">
        <v>121</v>
      </c>
      <c r="E2" s="71" t="s">
        <v>130</v>
      </c>
      <c r="F2" s="71" t="s">
        <v>123</v>
      </c>
      <c r="G2"/>
      <c r="H2" s="72"/>
      <c r="L2" s="66"/>
      <c r="M2" s="66"/>
      <c r="N2" s="66"/>
      <c r="O2" s="66"/>
      <c r="P2" s="66"/>
      <c r="Q2" s="66"/>
      <c r="R2" s="66"/>
      <c r="S2" s="66"/>
    </row>
    <row r="3" spans="1:19" x14ac:dyDescent="0.3">
      <c r="A3" s="73" t="s">
        <v>131</v>
      </c>
      <c r="B3" s="74" t="str">
        <f>Calc1!J10</f>
        <v>B</v>
      </c>
      <c r="C3" s="74" t="str">
        <f>IF(B3="A","GOOD",IF(B3="B","SAT",IF(B3="C","POOR",IF(B3="D","BAD",IF(B3="n","")))))</f>
        <v>SAT</v>
      </c>
      <c r="D3" s="74" t="str">
        <f>IF(C3="GOOD","1",IF(C3="SAT","0.75",IF(C3="POOR","0.5",IF(C3="BAD","0.25",IF(C3="n","")))))</f>
        <v>0.75</v>
      </c>
      <c r="E3" s="74">
        <f>'User Notes'!C21</f>
        <v>15</v>
      </c>
      <c r="F3" s="74">
        <f>D3*E3</f>
        <v>11.25</v>
      </c>
      <c r="G3"/>
      <c r="L3" s="66"/>
      <c r="M3" s="66"/>
      <c r="N3" s="66"/>
      <c r="O3" s="66"/>
      <c r="P3" s="66"/>
      <c r="Q3" s="66"/>
      <c r="R3" s="66"/>
      <c r="S3" s="66"/>
    </row>
    <row r="4" spans="1:19" x14ac:dyDescent="0.3">
      <c r="A4" s="73" t="s">
        <v>27</v>
      </c>
      <c r="B4" s="74" t="str">
        <f>Calc1!J17</f>
        <v>A</v>
      </c>
      <c r="C4" s="74" t="str">
        <f>IF(B4="A","GOOD",IF(B4="B","SAT",IF(B4="C","POOR",IF(B4="D","BAD",IF(B4="n","")))))</f>
        <v>GOOD</v>
      </c>
      <c r="D4" s="74" t="str">
        <f t="shared" ref="D4:D14" si="0">IF(C4="GOOD","1",IF(C4="SAT","0.75",IF(C4="POOR","0.5",IF(C4="BAD","0.25",IF(C4="n","")))))</f>
        <v>1</v>
      </c>
      <c r="E4" s="74">
        <f>'User Notes'!C28</f>
        <v>5</v>
      </c>
      <c r="F4" s="74">
        <f t="shared" ref="F4:F11" si="1">D4*E4</f>
        <v>5</v>
      </c>
      <c r="G4"/>
      <c r="L4" s="66"/>
      <c r="M4" s="66"/>
      <c r="N4" s="66"/>
      <c r="O4" s="66"/>
      <c r="P4" s="66"/>
      <c r="Q4" s="66"/>
      <c r="R4" s="66"/>
      <c r="S4" s="66"/>
    </row>
    <row r="5" spans="1:19" x14ac:dyDescent="0.3">
      <c r="A5" s="73" t="s">
        <v>109</v>
      </c>
      <c r="B5" s="74" t="str">
        <f>Calc1!J19</f>
        <v>B</v>
      </c>
      <c r="C5" s="74" t="str">
        <f t="shared" ref="C5:C13" si="2">IF(B5="A","GOOD",IF(B5="B","SAT",IF(B5="C","POOR",IF(B5="D","BAD",IF(B5="n","")))))</f>
        <v>SAT</v>
      </c>
      <c r="D5" s="74" t="str">
        <f t="shared" si="0"/>
        <v>0.75</v>
      </c>
      <c r="E5" s="74">
        <f>'User Notes'!C30</f>
        <v>2</v>
      </c>
      <c r="F5" s="74">
        <f t="shared" si="1"/>
        <v>1.5</v>
      </c>
      <c r="G5"/>
      <c r="L5" s="66"/>
      <c r="M5" s="66"/>
      <c r="N5" s="66"/>
      <c r="O5" s="66"/>
      <c r="P5" s="66"/>
      <c r="Q5" s="66"/>
      <c r="R5" s="66"/>
      <c r="S5" s="66"/>
    </row>
    <row r="6" spans="1:19" x14ac:dyDescent="0.3">
      <c r="A6" s="73" t="s">
        <v>132</v>
      </c>
      <c r="B6" s="74" t="str">
        <f>Calc1!J26</f>
        <v>B</v>
      </c>
      <c r="C6" s="74" t="str">
        <f t="shared" si="2"/>
        <v>SAT</v>
      </c>
      <c r="D6" s="74" t="str">
        <f t="shared" si="0"/>
        <v>0.75</v>
      </c>
      <c r="E6" s="74">
        <f>'User Notes'!C37</f>
        <v>20</v>
      </c>
      <c r="F6" s="74">
        <f t="shared" si="1"/>
        <v>15</v>
      </c>
      <c r="G6"/>
      <c r="L6" s="66"/>
      <c r="M6" s="66"/>
      <c r="N6" s="66"/>
      <c r="O6" s="66"/>
      <c r="P6" s="66"/>
      <c r="Q6" s="66"/>
      <c r="R6" s="66"/>
      <c r="S6" s="66"/>
    </row>
    <row r="7" spans="1:19" x14ac:dyDescent="0.3">
      <c r="A7" s="73" t="s">
        <v>133</v>
      </c>
      <c r="B7" s="74" t="str">
        <f>Calc1!J31</f>
        <v>B</v>
      </c>
      <c r="C7" s="74" t="str">
        <f t="shared" si="2"/>
        <v>SAT</v>
      </c>
      <c r="D7" s="74" t="str">
        <f t="shared" si="0"/>
        <v>0.75</v>
      </c>
      <c r="E7" s="74">
        <f>'User Notes'!C42</f>
        <v>2</v>
      </c>
      <c r="F7" s="74">
        <f t="shared" si="1"/>
        <v>1.5</v>
      </c>
      <c r="G7"/>
      <c r="L7" s="66"/>
      <c r="M7" s="66"/>
      <c r="N7" s="66"/>
      <c r="O7" s="66"/>
      <c r="P7" s="66"/>
      <c r="Q7" s="66"/>
      <c r="R7" s="66"/>
      <c r="S7" s="66"/>
    </row>
    <row r="8" spans="1:19" x14ac:dyDescent="0.3">
      <c r="A8" s="73" t="s">
        <v>48</v>
      </c>
      <c r="B8" s="74" t="str">
        <f>Calc1!J34</f>
        <v>A</v>
      </c>
      <c r="C8" s="74" t="str">
        <f t="shared" si="2"/>
        <v>GOOD</v>
      </c>
      <c r="D8" s="74" t="str">
        <f t="shared" si="0"/>
        <v>1</v>
      </c>
      <c r="E8" s="74">
        <f>'User Notes'!C45</f>
        <v>3</v>
      </c>
      <c r="F8" s="74">
        <f t="shared" si="1"/>
        <v>3</v>
      </c>
      <c r="G8"/>
      <c r="L8" s="66"/>
      <c r="M8" s="66"/>
      <c r="N8" s="66"/>
      <c r="O8" s="66"/>
      <c r="P8" s="66"/>
      <c r="Q8" s="66"/>
      <c r="R8" s="66"/>
      <c r="S8" s="66"/>
    </row>
    <row r="9" spans="1:19" x14ac:dyDescent="0.3">
      <c r="A9" s="73" t="s">
        <v>52</v>
      </c>
      <c r="B9" s="74" t="str">
        <f>Calc1!J46</f>
        <v>B</v>
      </c>
      <c r="C9" s="74" t="str">
        <f t="shared" si="2"/>
        <v>SAT</v>
      </c>
      <c r="D9" s="74" t="str">
        <f t="shared" si="0"/>
        <v>0.75</v>
      </c>
      <c r="E9" s="74">
        <f>'User Notes'!C57</f>
        <v>19</v>
      </c>
      <c r="F9" s="74">
        <f t="shared" si="1"/>
        <v>14.25</v>
      </c>
      <c r="G9"/>
      <c r="L9" s="66"/>
      <c r="M9" s="66"/>
      <c r="N9" s="66"/>
      <c r="O9" s="66"/>
      <c r="P9" s="66"/>
      <c r="Q9" s="66"/>
      <c r="R9" s="66"/>
      <c r="S9" s="66"/>
    </row>
    <row r="10" spans="1:19" x14ac:dyDescent="0.3">
      <c r="A10" s="73" t="s">
        <v>65</v>
      </c>
      <c r="B10" s="74" t="str">
        <f>Calc1!J56</f>
        <v>B</v>
      </c>
      <c r="C10" s="74" t="str">
        <f t="shared" si="2"/>
        <v>SAT</v>
      </c>
      <c r="D10" s="74" t="str">
        <f t="shared" si="0"/>
        <v>0.75</v>
      </c>
      <c r="E10" s="74">
        <f>'User Notes'!C67</f>
        <v>14</v>
      </c>
      <c r="F10" s="74">
        <f t="shared" si="1"/>
        <v>10.5</v>
      </c>
      <c r="G10"/>
      <c r="L10" s="66"/>
      <c r="M10" s="66"/>
      <c r="N10" s="66"/>
      <c r="O10" s="66"/>
      <c r="P10" s="66"/>
      <c r="Q10" s="66"/>
      <c r="R10" s="66"/>
      <c r="S10" s="66"/>
    </row>
    <row r="11" spans="1:19" x14ac:dyDescent="0.3">
      <c r="A11" s="73" t="s">
        <v>134</v>
      </c>
      <c r="B11" s="74" t="str">
        <f>Calc1!J58</f>
        <v>B</v>
      </c>
      <c r="C11" s="74" t="str">
        <f t="shared" si="2"/>
        <v>SAT</v>
      </c>
      <c r="D11" s="74" t="str">
        <f t="shared" si="0"/>
        <v>0.75</v>
      </c>
      <c r="E11" s="74">
        <f>'User Notes'!C69</f>
        <v>9</v>
      </c>
      <c r="F11" s="74">
        <f t="shared" si="1"/>
        <v>6.75</v>
      </c>
      <c r="G11"/>
      <c r="L11" s="66"/>
      <c r="M11" s="66"/>
      <c r="N11" s="66"/>
      <c r="O11" s="66"/>
      <c r="P11" s="66"/>
      <c r="Q11" s="66"/>
      <c r="R11" s="66"/>
      <c r="S11" s="66"/>
    </row>
    <row r="12" spans="1:19" x14ac:dyDescent="0.3">
      <c r="A12" s="73" t="s">
        <v>135</v>
      </c>
      <c r="B12" s="74" t="str">
        <f>Calc1!J61</f>
        <v>A</v>
      </c>
      <c r="C12" s="74" t="str">
        <f t="shared" si="2"/>
        <v>GOOD</v>
      </c>
      <c r="D12" s="74" t="str">
        <f t="shared" si="0"/>
        <v>1</v>
      </c>
      <c r="E12" s="74">
        <f>'User Notes'!C72</f>
        <v>2</v>
      </c>
      <c r="F12" s="74">
        <f>D12*E12</f>
        <v>2</v>
      </c>
      <c r="G12"/>
      <c r="L12" s="66"/>
      <c r="M12" s="66"/>
      <c r="N12" s="66"/>
      <c r="O12" s="66"/>
      <c r="P12" s="66"/>
      <c r="Q12" s="66"/>
      <c r="R12" s="66"/>
      <c r="S12" s="66"/>
    </row>
    <row r="13" spans="1:19" x14ac:dyDescent="0.3">
      <c r="A13" s="73" t="s">
        <v>82</v>
      </c>
      <c r="B13" s="74" t="str">
        <f>Calc1!J68</f>
        <v>B</v>
      </c>
      <c r="C13" s="74" t="str">
        <f t="shared" si="2"/>
        <v>SAT</v>
      </c>
      <c r="D13" s="74" t="str">
        <f t="shared" si="0"/>
        <v>0.75</v>
      </c>
      <c r="E13" s="74">
        <f>'User Notes'!C79</f>
        <v>8</v>
      </c>
      <c r="F13" s="74">
        <f>D13*E13</f>
        <v>6</v>
      </c>
      <c r="G13"/>
      <c r="L13" s="66"/>
      <c r="M13" s="66"/>
      <c r="N13" s="66"/>
      <c r="O13" s="66"/>
      <c r="P13" s="66"/>
      <c r="Q13" s="66"/>
      <c r="R13" s="66"/>
      <c r="S13" s="66"/>
    </row>
    <row r="14" spans="1:19" ht="31.5" x14ac:dyDescent="0.3">
      <c r="A14" s="75" t="s">
        <v>89</v>
      </c>
      <c r="B14" s="74" t="str">
        <f>Calc1!J69</f>
        <v>B</v>
      </c>
      <c r="C14" s="74" t="str">
        <f>IF(B14="A","GOOD",IF(B14="B","SAT",IF(B14="C","POOR",IF(B14="D","BAD",IF(B14="n","")))))</f>
        <v>SAT</v>
      </c>
      <c r="D14" s="74" t="str">
        <f t="shared" si="0"/>
        <v>0.75</v>
      </c>
      <c r="E14" s="74">
        <f>'User Notes'!C81</f>
        <v>1</v>
      </c>
      <c r="F14" s="74">
        <f>D14*E14</f>
        <v>0.75</v>
      </c>
      <c r="G14"/>
      <c r="L14" s="66"/>
      <c r="M14" s="66"/>
      <c r="N14" s="66"/>
      <c r="O14" s="66"/>
      <c r="P14" s="66"/>
      <c r="Q14" s="66"/>
      <c r="R14" s="66"/>
      <c r="S14" s="66"/>
    </row>
    <row r="15" spans="1:19" x14ac:dyDescent="0.3">
      <c r="A15" s="186" t="s">
        <v>136</v>
      </c>
      <c r="B15" s="174"/>
      <c r="C15" s="174"/>
      <c r="D15" s="176"/>
      <c r="E15" s="39">
        <f>SUM(E3:E14)</f>
        <v>100</v>
      </c>
      <c r="F15" s="39">
        <f>SUM(F3:F14)</f>
        <v>77.5</v>
      </c>
      <c r="G15"/>
      <c r="L15" s="66"/>
      <c r="M15" s="66"/>
      <c r="N15" s="66"/>
      <c r="O15" s="66"/>
      <c r="P15" s="66"/>
      <c r="Q15" s="66"/>
      <c r="R15" s="66"/>
      <c r="S15" s="66"/>
    </row>
    <row r="16" spans="1:19" x14ac:dyDescent="0.3">
      <c r="A16" s="187" t="s">
        <v>137</v>
      </c>
      <c r="B16" s="174"/>
      <c r="C16" s="174"/>
      <c r="D16" s="176"/>
      <c r="E16" s="76">
        <f>(F15/E15)*100</f>
        <v>77.5</v>
      </c>
      <c r="F16" s="77" t="str">
        <f>IF(ISTEXT(E16),"",IF(E16="","N/A",IF(E16=0,"",IF(AND(E16&gt;=1,E16&lt;=39),"D",IF(AND(E16&gt;=40,E16&lt;=60),"C",IF(AND(E16&gt;=61,E16&lt;=85),"B",IF(AND(E16&gt;=85,E16&lt;=100),"A")))))))</f>
        <v>B</v>
      </c>
      <c r="G16"/>
      <c r="L16" s="66"/>
      <c r="M16" s="66"/>
      <c r="N16" s="66"/>
      <c r="O16" s="66"/>
      <c r="P16" s="66"/>
      <c r="Q16" s="66"/>
      <c r="R16" s="66"/>
      <c r="S16" s="66"/>
    </row>
    <row r="17" spans="6:6" x14ac:dyDescent="0.3">
      <c r="F17" s="77" t="str">
        <f>IF(F16="A","GOOD",IF(F16="B","SAT",IF(F16="C","POOR",IF(F16="D","BAD",IF(F16="n","")))))</f>
        <v>SAT</v>
      </c>
    </row>
  </sheetData>
  <mergeCells count="3">
    <mergeCell ref="A1:F1"/>
    <mergeCell ref="A15:D15"/>
    <mergeCell ref="A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50" zoomScaleNormal="50" workbookViewId="0">
      <selection activeCell="A3" sqref="A3:B3"/>
    </sheetView>
  </sheetViews>
  <sheetFormatPr defaultRowHeight="17.25" x14ac:dyDescent="0.3"/>
  <cols>
    <col min="1" max="1" width="39.42578125" style="83" customWidth="1"/>
    <col min="2" max="2" width="58.140625" style="83" customWidth="1"/>
    <col min="3" max="3" width="15.7109375" style="82" customWidth="1"/>
    <col min="4" max="4" width="60.7109375" style="82" customWidth="1"/>
    <col min="5" max="5" width="16.7109375" style="82" customWidth="1"/>
    <col min="6" max="6" width="12.7109375" style="82" bestFit="1" customWidth="1"/>
    <col min="7" max="16384" width="9.140625" style="82"/>
  </cols>
  <sheetData>
    <row r="1" spans="1:7" s="85" customFormat="1" ht="30" customHeight="1" x14ac:dyDescent="0.2">
      <c r="A1" s="87" t="s">
        <v>340</v>
      </c>
      <c r="B1" s="138"/>
      <c r="C1" s="88"/>
      <c r="D1" s="88"/>
      <c r="E1" s="88"/>
      <c r="F1" s="88"/>
    </row>
    <row r="2" spans="1:7" s="85" customFormat="1" ht="43.5" customHeight="1" x14ac:dyDescent="0.2">
      <c r="A2" s="138"/>
      <c r="B2" s="138"/>
      <c r="C2" s="88"/>
      <c r="D2" s="88"/>
      <c r="E2" s="88"/>
      <c r="F2" s="88"/>
    </row>
    <row r="3" spans="1:7" s="85" customFormat="1" ht="30" customHeight="1" x14ac:dyDescent="0.2">
      <c r="A3" s="188" t="s">
        <v>261</v>
      </c>
      <c r="B3" s="188"/>
      <c r="C3" s="189" t="s">
        <v>141</v>
      </c>
      <c r="D3" s="189"/>
      <c r="E3" s="189" t="s">
        <v>263</v>
      </c>
      <c r="F3" s="189"/>
    </row>
    <row r="4" spans="1:7" s="85" customFormat="1" ht="30" customHeight="1" x14ac:dyDescent="0.2">
      <c r="A4" s="188" t="s">
        <v>257</v>
      </c>
      <c r="B4" s="188"/>
      <c r="C4" s="189" t="s">
        <v>142</v>
      </c>
      <c r="D4" s="189"/>
      <c r="E4" s="189"/>
      <c r="F4" s="189"/>
    </row>
    <row r="5" spans="1:7" s="85" customFormat="1" ht="30" customHeight="1" x14ac:dyDescent="0.2">
      <c r="A5" s="188" t="s">
        <v>262</v>
      </c>
      <c r="B5" s="188"/>
      <c r="C5" s="189" t="s">
        <v>260</v>
      </c>
      <c r="D5" s="189"/>
      <c r="E5" s="88"/>
      <c r="F5" s="88"/>
    </row>
    <row r="6" spans="1:7" ht="10.5" customHeight="1" x14ac:dyDescent="0.3">
      <c r="A6" s="139"/>
      <c r="B6" s="139"/>
      <c r="C6" s="81"/>
      <c r="D6" s="81"/>
      <c r="E6" s="81"/>
      <c r="F6" s="81"/>
    </row>
    <row r="7" spans="1:7" ht="30" customHeight="1" x14ac:dyDescent="0.3">
      <c r="A7" s="140"/>
      <c r="B7" s="141"/>
      <c r="C7" s="192" t="s">
        <v>232</v>
      </c>
      <c r="D7" s="190" t="s">
        <v>95</v>
      </c>
      <c r="E7" s="191" t="s">
        <v>96</v>
      </c>
      <c r="F7" s="191" t="s">
        <v>97</v>
      </c>
    </row>
    <row r="8" spans="1:7" ht="30" customHeight="1" x14ac:dyDescent="0.3">
      <c r="A8" s="136" t="s">
        <v>144</v>
      </c>
      <c r="B8" s="136" t="s">
        <v>253</v>
      </c>
      <c r="C8" s="193"/>
      <c r="D8" s="190"/>
      <c r="E8" s="191"/>
      <c r="F8" s="191"/>
      <c r="G8" s="83"/>
    </row>
    <row r="9" spans="1:7" s="85" customFormat="1" ht="57.75" customHeight="1" x14ac:dyDescent="0.2">
      <c r="A9" s="137" t="s">
        <v>235</v>
      </c>
      <c r="B9" s="137" t="s">
        <v>236</v>
      </c>
      <c r="C9" s="86" t="s">
        <v>1</v>
      </c>
      <c r="D9" s="137" t="s">
        <v>327</v>
      </c>
      <c r="E9" s="86">
        <v>2</v>
      </c>
      <c r="F9" s="155">
        <v>500</v>
      </c>
    </row>
    <row r="10" spans="1:7" s="85" customFormat="1" ht="87.75" customHeight="1" x14ac:dyDescent="0.2">
      <c r="A10" s="137" t="s">
        <v>237</v>
      </c>
      <c r="B10" s="137" t="s">
        <v>238</v>
      </c>
      <c r="C10" s="86" t="s">
        <v>1</v>
      </c>
      <c r="D10" s="137" t="s">
        <v>326</v>
      </c>
      <c r="E10" s="86"/>
      <c r="F10" s="155"/>
    </row>
    <row r="11" spans="1:7" s="85" customFormat="1" ht="34.5" customHeight="1" x14ac:dyDescent="0.2">
      <c r="A11" s="137" t="s">
        <v>239</v>
      </c>
      <c r="B11" s="137" t="s">
        <v>236</v>
      </c>
      <c r="C11" s="86" t="s">
        <v>1</v>
      </c>
      <c r="D11" s="137" t="s">
        <v>316</v>
      </c>
      <c r="E11" s="86"/>
      <c r="F11" s="155"/>
    </row>
    <row r="12" spans="1:7" s="85" customFormat="1" ht="34.5" customHeight="1" x14ac:dyDescent="0.2">
      <c r="A12" s="137" t="s">
        <v>240</v>
      </c>
      <c r="B12" s="137" t="s">
        <v>241</v>
      </c>
      <c r="C12" s="86" t="s">
        <v>3</v>
      </c>
      <c r="D12" s="137" t="s">
        <v>350</v>
      </c>
      <c r="E12" s="86"/>
      <c r="F12" s="155"/>
    </row>
    <row r="13" spans="1:7" s="85" customFormat="1" ht="34.5" customHeight="1" x14ac:dyDescent="0.2">
      <c r="A13" s="137" t="s">
        <v>242</v>
      </c>
      <c r="B13" s="137" t="s">
        <v>243</v>
      </c>
      <c r="C13" s="86" t="s">
        <v>1</v>
      </c>
      <c r="D13" s="137" t="s">
        <v>307</v>
      </c>
      <c r="E13" s="86"/>
      <c r="F13" s="155"/>
    </row>
    <row r="14" spans="1:7" ht="42" customHeight="1" x14ac:dyDescent="0.3">
      <c r="A14" s="137" t="s">
        <v>244</v>
      </c>
      <c r="B14" s="137" t="s">
        <v>245</v>
      </c>
      <c r="C14" s="86" t="s">
        <v>9</v>
      </c>
      <c r="D14" s="137" t="s">
        <v>309</v>
      </c>
      <c r="E14" s="86"/>
      <c r="F14" s="155"/>
    </row>
    <row r="15" spans="1:7" ht="72" customHeight="1" x14ac:dyDescent="0.3">
      <c r="A15" s="137" t="s">
        <v>246</v>
      </c>
      <c r="B15" s="137" t="s">
        <v>247</v>
      </c>
      <c r="C15" s="86" t="s">
        <v>9</v>
      </c>
      <c r="D15" s="137"/>
      <c r="E15" s="86"/>
      <c r="F15" s="155"/>
    </row>
    <row r="16" spans="1:7" ht="72" customHeight="1" x14ac:dyDescent="0.3">
      <c r="A16" s="137" t="s">
        <v>248</v>
      </c>
      <c r="B16" s="137" t="s">
        <v>249</v>
      </c>
      <c r="C16" s="86" t="s">
        <v>9</v>
      </c>
      <c r="D16" s="137" t="s">
        <v>352</v>
      </c>
      <c r="E16" s="86"/>
      <c r="F16" s="155"/>
    </row>
    <row r="17" spans="1:6" ht="72" customHeight="1" x14ac:dyDescent="0.3">
      <c r="A17" s="137" t="s">
        <v>250</v>
      </c>
      <c r="B17" s="137" t="s">
        <v>254</v>
      </c>
      <c r="C17" s="86" t="s">
        <v>3</v>
      </c>
      <c r="D17" s="137" t="s">
        <v>308</v>
      </c>
      <c r="E17" s="86"/>
      <c r="F17" s="155"/>
    </row>
    <row r="18" spans="1:6" ht="72" customHeight="1" x14ac:dyDescent="0.3">
      <c r="A18" s="137" t="s">
        <v>240</v>
      </c>
      <c r="B18" s="137" t="s">
        <v>251</v>
      </c>
      <c r="C18" s="86" t="s">
        <v>1</v>
      </c>
      <c r="D18" s="137"/>
      <c r="E18" s="86"/>
      <c r="F18" s="155"/>
    </row>
    <row r="19" spans="1:6" ht="72" customHeight="1" x14ac:dyDescent="0.3">
      <c r="A19" s="137" t="s">
        <v>252</v>
      </c>
      <c r="B19" s="137" t="s">
        <v>252</v>
      </c>
      <c r="C19" s="86" t="s">
        <v>9</v>
      </c>
      <c r="D19" s="137"/>
      <c r="E19" s="86"/>
      <c r="F19" s="155"/>
    </row>
    <row r="20" spans="1:6" x14ac:dyDescent="0.3">
      <c r="F20" s="156"/>
    </row>
    <row r="21" spans="1:6" x14ac:dyDescent="0.3">
      <c r="E21" s="84" t="s">
        <v>117</v>
      </c>
      <c r="F21" s="157">
        <f>SUM(F9:F19)</f>
        <v>500</v>
      </c>
    </row>
  </sheetData>
  <mergeCells count="12">
    <mergeCell ref="A5:B5"/>
    <mergeCell ref="C5:D5"/>
    <mergeCell ref="D7:D8"/>
    <mergeCell ref="E7:E8"/>
    <mergeCell ref="F7:F8"/>
    <mergeCell ref="C7:C8"/>
    <mergeCell ref="A3:B3"/>
    <mergeCell ref="C3:D3"/>
    <mergeCell ref="E3:F3"/>
    <mergeCell ref="A4:B4"/>
    <mergeCell ref="C4:D4"/>
    <mergeCell ref="E4:F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12" zoomScale="50" zoomScaleNormal="50" workbookViewId="0">
      <selection activeCell="F15" sqref="F15"/>
    </sheetView>
  </sheetViews>
  <sheetFormatPr defaultRowHeight="15" x14ac:dyDescent="0.25"/>
  <cols>
    <col min="1" max="1" width="29.85546875" customWidth="1"/>
    <col min="2" max="2" width="40.28515625" customWidth="1"/>
    <col min="3" max="3" width="18.42578125" customWidth="1"/>
    <col min="4" max="4" width="17.42578125" customWidth="1"/>
    <col min="5" max="6" width="51.85546875" customWidth="1"/>
    <col min="7" max="7" width="15.42578125" customWidth="1"/>
  </cols>
  <sheetData>
    <row r="1" spans="1:14" s="80" customFormat="1" ht="30" customHeight="1" x14ac:dyDescent="0.3">
      <c r="A1" s="87" t="s">
        <v>143</v>
      </c>
      <c r="B1" s="88"/>
      <c r="C1" s="88"/>
      <c r="D1" s="88"/>
      <c r="E1" s="117"/>
      <c r="F1" s="117"/>
      <c r="G1" s="79"/>
      <c r="H1" s="89"/>
      <c r="I1" s="89"/>
      <c r="J1" s="89"/>
      <c r="K1" s="89"/>
      <c r="L1" s="89"/>
      <c r="M1" s="89"/>
      <c r="N1" s="89"/>
    </row>
    <row r="2" spans="1:14" s="80" customFormat="1" ht="47.25" customHeight="1" x14ac:dyDescent="0.3">
      <c r="A2" s="88"/>
      <c r="B2" s="88"/>
      <c r="C2" s="88"/>
      <c r="D2" s="88"/>
      <c r="E2" s="117"/>
      <c r="F2" s="117"/>
      <c r="G2" s="79"/>
      <c r="H2" s="89"/>
      <c r="I2" s="89"/>
      <c r="J2" s="89"/>
      <c r="K2" s="89"/>
      <c r="L2" s="89"/>
      <c r="M2" s="89"/>
      <c r="N2" s="89"/>
    </row>
    <row r="3" spans="1:14" s="80" customFormat="1" ht="30" customHeight="1" x14ac:dyDescent="0.3">
      <c r="A3" s="189" t="s">
        <v>261</v>
      </c>
      <c r="B3" s="189"/>
      <c r="C3" s="144"/>
      <c r="D3" s="87" t="s">
        <v>141</v>
      </c>
      <c r="E3" s="116"/>
      <c r="F3" s="87" t="s">
        <v>263</v>
      </c>
      <c r="G3" s="78"/>
      <c r="H3" s="89"/>
      <c r="I3" s="89"/>
      <c r="J3" s="89"/>
      <c r="K3" s="89"/>
      <c r="L3" s="89"/>
      <c r="M3" s="89"/>
      <c r="N3" s="89"/>
    </row>
    <row r="4" spans="1:14" s="80" customFormat="1" ht="30" customHeight="1" x14ac:dyDescent="0.3">
      <c r="A4" s="189" t="s">
        <v>257</v>
      </c>
      <c r="B4" s="189"/>
      <c r="C4" s="144"/>
      <c r="D4" s="87" t="s">
        <v>142</v>
      </c>
      <c r="E4" s="116"/>
      <c r="F4" s="116"/>
      <c r="G4" s="78"/>
      <c r="H4" s="89"/>
      <c r="I4" s="89"/>
      <c r="J4" s="89"/>
      <c r="K4" s="89"/>
      <c r="L4" s="89"/>
      <c r="M4" s="89"/>
      <c r="N4" s="89"/>
    </row>
    <row r="5" spans="1:14" s="80" customFormat="1" ht="30" customHeight="1" x14ac:dyDescent="0.3">
      <c r="A5" s="189" t="s">
        <v>262</v>
      </c>
      <c r="B5" s="189"/>
      <c r="C5" s="144"/>
      <c r="D5" s="87" t="s">
        <v>260</v>
      </c>
      <c r="E5" s="87"/>
      <c r="F5" s="79"/>
      <c r="G5" s="79"/>
      <c r="H5" s="89"/>
      <c r="I5" s="89"/>
      <c r="J5" s="89"/>
      <c r="K5" s="89"/>
      <c r="L5" s="89"/>
      <c r="M5" s="89"/>
      <c r="N5" s="89"/>
    </row>
    <row r="6" spans="1:14" s="82" customFormat="1" ht="10.5" customHeight="1" x14ac:dyDescent="0.3">
      <c r="A6" s="81"/>
      <c r="B6" s="81"/>
      <c r="C6" s="81"/>
      <c r="D6" s="81"/>
      <c r="E6" s="81"/>
      <c r="F6" s="81"/>
      <c r="G6" s="81"/>
      <c r="H6" s="90"/>
      <c r="I6" s="90"/>
      <c r="J6" s="90"/>
      <c r="K6" s="90"/>
      <c r="L6" s="90"/>
      <c r="M6" s="90"/>
      <c r="N6" s="90"/>
    </row>
    <row r="8" spans="1:14" s="95" customFormat="1" ht="78.75" customHeight="1" x14ac:dyDescent="0.25">
      <c r="A8" s="91" t="s">
        <v>144</v>
      </c>
      <c r="B8" s="91" t="s">
        <v>145</v>
      </c>
      <c r="C8" s="92" t="s">
        <v>230</v>
      </c>
      <c r="D8" s="92" t="s">
        <v>231</v>
      </c>
      <c r="E8" s="93" t="s">
        <v>146</v>
      </c>
      <c r="F8" s="94" t="s">
        <v>147</v>
      </c>
      <c r="G8" s="92" t="s">
        <v>225</v>
      </c>
    </row>
    <row r="9" spans="1:14" s="99" customFormat="1" ht="66" customHeight="1" x14ac:dyDescent="0.25">
      <c r="A9" s="146" t="s">
        <v>148</v>
      </c>
      <c r="B9" s="146" t="s">
        <v>149</v>
      </c>
      <c r="C9" s="97" t="s">
        <v>1</v>
      </c>
      <c r="D9" s="97" t="str">
        <f t="shared" ref="D9" si="0">IF(C9="A","10",IF(C9="B","8",IF(C9="B(C)","7",IF(C9="C","6",IF(C9="D","3",IF(C9="n",""))))))</f>
        <v>10</v>
      </c>
      <c r="E9" s="96" t="s">
        <v>268</v>
      </c>
      <c r="F9" s="96"/>
      <c r="G9" s="98">
        <v>0</v>
      </c>
    </row>
    <row r="10" spans="1:14" s="99" customFormat="1" ht="103.5" x14ac:dyDescent="0.25">
      <c r="A10" s="146" t="s">
        <v>148</v>
      </c>
      <c r="B10" s="147" t="s">
        <v>151</v>
      </c>
      <c r="C10" s="97" t="s">
        <v>3</v>
      </c>
      <c r="D10" s="97" t="str">
        <f t="shared" ref="D10:D19" si="1">IF(C10="A","10",IF(C10="B","8",IF(C10="B(C)","7",IF(C10="C","6",IF(C10="D","3",IF(C10="n",""))))))</f>
        <v>8</v>
      </c>
      <c r="E10" s="96" t="s">
        <v>283</v>
      </c>
      <c r="F10" s="96" t="s">
        <v>281</v>
      </c>
      <c r="G10" s="98">
        <v>4000</v>
      </c>
    </row>
    <row r="11" spans="1:14" s="99" customFormat="1" ht="75" customHeight="1" x14ac:dyDescent="0.25">
      <c r="A11" s="146" t="s">
        <v>148</v>
      </c>
      <c r="B11" s="146" t="s">
        <v>152</v>
      </c>
      <c r="C11" s="97" t="s">
        <v>1</v>
      </c>
      <c r="D11" s="97" t="str">
        <f t="shared" si="1"/>
        <v>10</v>
      </c>
      <c r="E11" s="96" t="s">
        <v>282</v>
      </c>
      <c r="F11" s="96"/>
      <c r="G11" s="98">
        <v>0</v>
      </c>
    </row>
    <row r="12" spans="1:14" s="99" customFormat="1" ht="85.5" customHeight="1" x14ac:dyDescent="0.25">
      <c r="A12" s="146" t="s">
        <v>148</v>
      </c>
      <c r="B12" s="146" t="s">
        <v>228</v>
      </c>
      <c r="C12" s="97" t="s">
        <v>1</v>
      </c>
      <c r="D12" s="97" t="str">
        <f t="shared" si="1"/>
        <v>10</v>
      </c>
      <c r="E12" s="96" t="s">
        <v>269</v>
      </c>
      <c r="F12" s="96"/>
      <c r="G12" s="98">
        <v>0</v>
      </c>
    </row>
    <row r="13" spans="1:14" s="99" customFormat="1" ht="66" customHeight="1" x14ac:dyDescent="0.25">
      <c r="A13" s="146" t="s">
        <v>148</v>
      </c>
      <c r="B13" s="146" t="s">
        <v>153</v>
      </c>
      <c r="C13" s="97" t="s">
        <v>1</v>
      </c>
      <c r="D13" s="97" t="str">
        <f t="shared" si="1"/>
        <v>10</v>
      </c>
      <c r="E13" s="96" t="s">
        <v>270</v>
      </c>
      <c r="F13" s="96"/>
      <c r="G13" s="98">
        <v>0</v>
      </c>
    </row>
    <row r="14" spans="1:14" s="99" customFormat="1" ht="66" customHeight="1" x14ac:dyDescent="0.25">
      <c r="A14" s="146" t="s">
        <v>154</v>
      </c>
      <c r="B14" s="146" t="s">
        <v>155</v>
      </c>
      <c r="C14" s="97" t="s">
        <v>1</v>
      </c>
      <c r="D14" s="97" t="str">
        <f t="shared" si="1"/>
        <v>10</v>
      </c>
      <c r="E14" s="96" t="s">
        <v>271</v>
      </c>
      <c r="F14" s="96"/>
      <c r="G14" s="98">
        <v>0</v>
      </c>
    </row>
    <row r="15" spans="1:14" s="99" customFormat="1" ht="66" customHeight="1" x14ac:dyDescent="0.25">
      <c r="A15" s="146" t="s">
        <v>154</v>
      </c>
      <c r="B15" s="146" t="s">
        <v>156</v>
      </c>
      <c r="C15" s="97" t="s">
        <v>1</v>
      </c>
      <c r="D15" s="97" t="str">
        <f t="shared" si="1"/>
        <v>10</v>
      </c>
      <c r="E15" s="96" t="s">
        <v>272</v>
      </c>
      <c r="F15" s="96"/>
      <c r="G15" s="98">
        <v>0</v>
      </c>
    </row>
    <row r="16" spans="1:14" s="99" customFormat="1" ht="66" customHeight="1" x14ac:dyDescent="0.25">
      <c r="A16" s="146" t="s">
        <v>154</v>
      </c>
      <c r="B16" s="146" t="s">
        <v>157</v>
      </c>
      <c r="C16" s="97" t="s">
        <v>150</v>
      </c>
      <c r="D16" s="97" t="str">
        <f t="shared" si="1"/>
        <v/>
      </c>
      <c r="E16" s="96" t="s">
        <v>273</v>
      </c>
      <c r="F16" s="96"/>
      <c r="G16" s="98">
        <v>0</v>
      </c>
    </row>
    <row r="17" spans="1:9" s="99" customFormat="1" ht="66" customHeight="1" x14ac:dyDescent="0.25">
      <c r="A17" s="146" t="s">
        <v>158</v>
      </c>
      <c r="B17" s="146" t="s">
        <v>159</v>
      </c>
      <c r="C17" s="97" t="s">
        <v>1</v>
      </c>
      <c r="D17" s="97" t="str">
        <f t="shared" si="1"/>
        <v>10</v>
      </c>
      <c r="E17" s="96" t="s">
        <v>274</v>
      </c>
      <c r="F17" s="96"/>
      <c r="G17" s="98">
        <v>0</v>
      </c>
    </row>
    <row r="18" spans="1:9" s="99" customFormat="1" ht="66" customHeight="1" x14ac:dyDescent="0.25">
      <c r="A18" s="146" t="s">
        <v>158</v>
      </c>
      <c r="B18" s="146" t="s">
        <v>160</v>
      </c>
      <c r="C18" s="97" t="s">
        <v>1</v>
      </c>
      <c r="D18" s="97" t="str">
        <f t="shared" si="1"/>
        <v>10</v>
      </c>
      <c r="E18" s="96" t="s">
        <v>280</v>
      </c>
      <c r="F18" s="96"/>
      <c r="G18" s="98">
        <v>0</v>
      </c>
    </row>
    <row r="19" spans="1:9" s="99" customFormat="1" ht="66" customHeight="1" x14ac:dyDescent="0.25">
      <c r="A19" s="146" t="s">
        <v>158</v>
      </c>
      <c r="B19" s="146" t="s">
        <v>161</v>
      </c>
      <c r="C19" s="97" t="s">
        <v>1</v>
      </c>
      <c r="D19" s="97" t="str">
        <f t="shared" si="1"/>
        <v>10</v>
      </c>
      <c r="E19" s="96"/>
      <c r="F19" s="96"/>
      <c r="G19" s="98">
        <v>0</v>
      </c>
    </row>
    <row r="20" spans="1:9" s="95" customFormat="1" ht="45" customHeight="1" x14ac:dyDescent="0.3">
      <c r="A20" s="100"/>
      <c r="F20" s="101"/>
      <c r="G20" s="102"/>
      <c r="I20" s="103"/>
    </row>
    <row r="21" spans="1:9" s="95" customFormat="1" ht="45" customHeight="1" x14ac:dyDescent="0.25">
      <c r="F21" s="101" t="s">
        <v>162</v>
      </c>
      <c r="G21" s="104">
        <f>SUM(G9:G19)</f>
        <v>4000</v>
      </c>
      <c r="I21" s="105"/>
    </row>
  </sheetData>
  <mergeCells count="3">
    <mergeCell ref="A3:B3"/>
    <mergeCell ref="A4:B4"/>
    <mergeCell ref="A5:B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50" zoomScaleNormal="50" workbookViewId="0">
      <selection activeCell="D11" sqref="D11"/>
    </sheetView>
  </sheetViews>
  <sheetFormatPr defaultRowHeight="15.75" x14ac:dyDescent="0.25"/>
  <cols>
    <col min="1" max="1" width="29.85546875" style="125" customWidth="1"/>
    <col min="2" max="2" width="40.28515625" style="125" customWidth="1"/>
    <col min="3" max="3" width="18.42578125" style="125" customWidth="1"/>
    <col min="4" max="4" width="43.5703125" style="125" customWidth="1"/>
    <col min="5" max="5" width="51.85546875" style="125" customWidth="1"/>
    <col min="6" max="6" width="16.85546875" style="125" customWidth="1"/>
    <col min="7" max="7" width="18.42578125" style="125" customWidth="1"/>
    <col min="8" max="16384" width="9.140625" style="125"/>
  </cols>
  <sheetData>
    <row r="1" spans="1:14" s="85" customFormat="1" ht="30" customHeight="1" x14ac:dyDescent="0.2">
      <c r="A1" s="87" t="s">
        <v>163</v>
      </c>
      <c r="B1" s="88"/>
      <c r="C1" s="88"/>
      <c r="D1" s="88"/>
      <c r="E1" s="88"/>
      <c r="F1" s="88"/>
      <c r="G1" s="118"/>
      <c r="H1" s="118"/>
      <c r="I1" s="118"/>
      <c r="J1" s="118"/>
      <c r="K1" s="118"/>
      <c r="L1" s="118"/>
      <c r="M1" s="118"/>
      <c r="N1" s="118"/>
    </row>
    <row r="2" spans="1:14" s="85" customFormat="1" ht="37.5" customHeight="1" x14ac:dyDescent="0.2">
      <c r="A2" s="88"/>
      <c r="B2" s="88"/>
      <c r="C2" s="88"/>
      <c r="D2" s="88"/>
      <c r="E2" s="88"/>
      <c r="F2" s="88"/>
      <c r="G2" s="118"/>
      <c r="H2" s="118"/>
      <c r="I2" s="118"/>
      <c r="J2" s="118"/>
      <c r="K2" s="118"/>
      <c r="L2" s="118"/>
      <c r="M2" s="118"/>
      <c r="N2" s="118"/>
    </row>
    <row r="3" spans="1:14" s="85" customFormat="1" ht="30" customHeight="1" x14ac:dyDescent="0.2">
      <c r="A3" s="189" t="s">
        <v>261</v>
      </c>
      <c r="B3" s="189"/>
      <c r="C3" s="115"/>
      <c r="D3" s="87" t="s">
        <v>141</v>
      </c>
      <c r="E3" s="87"/>
      <c r="F3" s="87" t="s">
        <v>263</v>
      </c>
      <c r="G3" s="118"/>
      <c r="H3" s="118"/>
      <c r="I3" s="118"/>
      <c r="J3" s="118"/>
      <c r="K3" s="118"/>
      <c r="L3" s="118"/>
      <c r="M3" s="118"/>
      <c r="N3" s="118"/>
    </row>
    <row r="4" spans="1:14" s="85" customFormat="1" ht="30" customHeight="1" x14ac:dyDescent="0.2">
      <c r="A4" s="189" t="s">
        <v>257</v>
      </c>
      <c r="B4" s="189"/>
      <c r="C4" s="115"/>
      <c r="D4" s="87" t="s">
        <v>324</v>
      </c>
      <c r="E4" s="87"/>
      <c r="F4" s="87"/>
      <c r="G4" s="118"/>
      <c r="H4" s="118"/>
      <c r="I4" s="118"/>
      <c r="J4" s="118"/>
      <c r="K4" s="118"/>
      <c r="L4" s="118"/>
      <c r="M4" s="118"/>
      <c r="N4" s="118"/>
    </row>
    <row r="5" spans="1:14" s="85" customFormat="1" ht="30" customHeight="1" x14ac:dyDescent="0.2">
      <c r="A5" s="189" t="s">
        <v>262</v>
      </c>
      <c r="B5" s="189"/>
      <c r="C5" s="115"/>
      <c r="D5" s="87" t="s">
        <v>260</v>
      </c>
      <c r="E5" s="87"/>
      <c r="F5" s="88"/>
      <c r="G5" s="118"/>
      <c r="H5" s="118"/>
      <c r="I5" s="118"/>
      <c r="J5" s="118"/>
      <c r="K5" s="118"/>
      <c r="L5" s="118"/>
      <c r="M5" s="118"/>
      <c r="N5" s="118"/>
    </row>
    <row r="6" spans="1:14" s="82" customFormat="1" ht="10.5" customHeight="1" x14ac:dyDescent="0.3">
      <c r="A6" s="81"/>
      <c r="B6" s="81"/>
      <c r="C6" s="81"/>
      <c r="D6" s="81"/>
      <c r="E6" s="81"/>
      <c r="F6" s="81"/>
      <c r="G6" s="90"/>
      <c r="H6" s="90"/>
      <c r="I6" s="90"/>
      <c r="J6" s="90"/>
      <c r="K6" s="90"/>
      <c r="L6" s="90"/>
      <c r="M6" s="90"/>
      <c r="N6" s="90"/>
    </row>
    <row r="8" spans="1:14" s="36" customFormat="1" ht="43.5" customHeight="1" x14ac:dyDescent="0.3">
      <c r="A8" s="106" t="s">
        <v>144</v>
      </c>
      <c r="B8" s="106" t="s">
        <v>145</v>
      </c>
      <c r="C8" s="150" t="s">
        <v>233</v>
      </c>
      <c r="D8" s="107" t="s">
        <v>146</v>
      </c>
      <c r="E8" s="108" t="s">
        <v>147</v>
      </c>
      <c r="F8" s="109" t="s">
        <v>225</v>
      </c>
    </row>
    <row r="9" spans="1:14" s="36" customFormat="1" ht="103.5" x14ac:dyDescent="0.3">
      <c r="A9" s="146" t="s">
        <v>164</v>
      </c>
      <c r="B9" s="146" t="s">
        <v>165</v>
      </c>
      <c r="C9" s="143" t="s">
        <v>313</v>
      </c>
      <c r="D9" s="111" t="s">
        <v>325</v>
      </c>
      <c r="E9" s="153" t="s">
        <v>314</v>
      </c>
      <c r="F9" s="110">
        <v>0</v>
      </c>
    </row>
    <row r="10" spans="1:14" s="36" customFormat="1" ht="87" customHeight="1" x14ac:dyDescent="0.3">
      <c r="A10" s="146" t="s">
        <v>167</v>
      </c>
      <c r="B10" s="146" t="s">
        <v>168</v>
      </c>
      <c r="C10" s="143" t="s">
        <v>313</v>
      </c>
      <c r="D10" s="111" t="s">
        <v>312</v>
      </c>
      <c r="E10" s="38" t="s">
        <v>166</v>
      </c>
      <c r="F10" s="110">
        <v>0</v>
      </c>
    </row>
    <row r="11" spans="1:14" s="36" customFormat="1" ht="87" customHeight="1" x14ac:dyDescent="0.3">
      <c r="A11" s="146" t="s">
        <v>169</v>
      </c>
      <c r="B11" s="146" t="s">
        <v>170</v>
      </c>
      <c r="C11" s="143" t="s">
        <v>150</v>
      </c>
      <c r="D11" s="111" t="s">
        <v>275</v>
      </c>
      <c r="E11" s="38" t="s">
        <v>166</v>
      </c>
      <c r="F11" s="110">
        <v>0</v>
      </c>
    </row>
    <row r="12" spans="1:14" s="100" customFormat="1" ht="45" customHeight="1" x14ac:dyDescent="0.3">
      <c r="E12" s="119"/>
      <c r="F12" s="120"/>
      <c r="I12" s="121"/>
    </row>
    <row r="13" spans="1:14" s="100" customFormat="1" ht="45" customHeight="1" x14ac:dyDescent="0.3">
      <c r="E13" s="122" t="s">
        <v>162</v>
      </c>
      <c r="F13" s="123">
        <f>SUM(F9:F11)</f>
        <v>0</v>
      </c>
      <c r="I13" s="124"/>
    </row>
  </sheetData>
  <mergeCells count="3">
    <mergeCell ref="A3:B3"/>
    <mergeCell ref="A4:B4"/>
    <mergeCell ref="A5:B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14" zoomScale="50" zoomScaleNormal="50" workbookViewId="0">
      <selection activeCell="G28" sqref="G28"/>
    </sheetView>
  </sheetViews>
  <sheetFormatPr defaultRowHeight="15.75" x14ac:dyDescent="0.25"/>
  <cols>
    <col min="1" max="1" width="29.85546875" style="125" customWidth="1"/>
    <col min="2" max="2" width="40.28515625" style="125" customWidth="1"/>
    <col min="3" max="3" width="18.42578125" style="125" customWidth="1"/>
    <col min="4" max="4" width="17.42578125" style="125" customWidth="1"/>
    <col min="5" max="6" width="51.85546875" style="125" customWidth="1"/>
    <col min="7" max="7" width="14" style="125" customWidth="1"/>
    <col min="8" max="16384" width="9.140625" style="125"/>
  </cols>
  <sheetData>
    <row r="1" spans="1:14" s="85" customFormat="1" ht="30" customHeight="1" x14ac:dyDescent="0.2">
      <c r="A1" s="87" t="s">
        <v>171</v>
      </c>
      <c r="B1" s="88"/>
      <c r="C1" s="88"/>
      <c r="D1" s="88"/>
      <c r="E1" s="88"/>
      <c r="F1" s="88"/>
      <c r="G1" s="88"/>
      <c r="H1" s="118"/>
      <c r="I1" s="118"/>
      <c r="J1" s="118"/>
      <c r="K1" s="118"/>
      <c r="L1" s="118"/>
      <c r="M1" s="118"/>
      <c r="N1" s="118"/>
    </row>
    <row r="2" spans="1:14" s="85" customFormat="1" ht="30.75" customHeight="1" x14ac:dyDescent="0.2">
      <c r="A2" s="88"/>
      <c r="B2" s="88"/>
      <c r="C2" s="88"/>
      <c r="D2" s="88"/>
      <c r="E2" s="88"/>
      <c r="F2" s="88"/>
      <c r="G2" s="88"/>
      <c r="H2" s="118"/>
      <c r="I2" s="118"/>
      <c r="J2" s="118"/>
      <c r="K2" s="118"/>
      <c r="L2" s="118"/>
      <c r="M2" s="118"/>
      <c r="N2" s="118"/>
    </row>
    <row r="3" spans="1:14" s="85" customFormat="1" ht="30" customHeight="1" x14ac:dyDescent="0.2">
      <c r="A3" s="189" t="s">
        <v>261</v>
      </c>
      <c r="B3" s="189"/>
      <c r="C3" s="115"/>
      <c r="D3" s="87" t="s">
        <v>141</v>
      </c>
      <c r="E3" s="87"/>
      <c r="F3" s="87" t="s">
        <v>263</v>
      </c>
      <c r="G3" s="87"/>
      <c r="H3" s="118"/>
      <c r="I3" s="118"/>
      <c r="J3" s="118"/>
      <c r="K3" s="118"/>
      <c r="L3" s="118"/>
      <c r="M3" s="118"/>
      <c r="N3" s="118"/>
    </row>
    <row r="4" spans="1:14" s="85" customFormat="1" ht="30" customHeight="1" x14ac:dyDescent="0.2">
      <c r="A4" s="189" t="s">
        <v>257</v>
      </c>
      <c r="B4" s="189"/>
      <c r="C4" s="115"/>
      <c r="D4" s="87" t="s">
        <v>323</v>
      </c>
      <c r="E4" s="87"/>
      <c r="F4" s="87"/>
      <c r="G4" s="87"/>
      <c r="H4" s="118"/>
      <c r="I4" s="118"/>
      <c r="J4" s="118"/>
      <c r="K4" s="118"/>
      <c r="L4" s="118"/>
      <c r="M4" s="118"/>
      <c r="N4" s="118"/>
    </row>
    <row r="5" spans="1:14" s="85" customFormat="1" ht="30" customHeight="1" x14ac:dyDescent="0.2">
      <c r="A5" s="189" t="s">
        <v>262</v>
      </c>
      <c r="B5" s="189"/>
      <c r="C5" s="115"/>
      <c r="D5" s="87" t="s">
        <v>260</v>
      </c>
      <c r="E5" s="87"/>
      <c r="F5" s="88"/>
      <c r="G5" s="88"/>
      <c r="H5" s="118"/>
      <c r="I5" s="118"/>
      <c r="J5" s="118"/>
      <c r="K5" s="118"/>
      <c r="L5" s="118"/>
      <c r="M5" s="118"/>
      <c r="N5" s="118"/>
    </row>
    <row r="6" spans="1:14" s="82" customFormat="1" ht="10.5" customHeight="1" x14ac:dyDescent="0.3">
      <c r="A6" s="81"/>
      <c r="B6" s="81"/>
      <c r="C6" s="81"/>
      <c r="D6" s="81"/>
      <c r="E6" s="81"/>
      <c r="F6" s="81"/>
      <c r="G6" s="81"/>
      <c r="H6" s="90"/>
      <c r="I6" s="90"/>
      <c r="J6" s="90"/>
      <c r="K6" s="90"/>
      <c r="L6" s="90"/>
      <c r="M6" s="90"/>
      <c r="N6" s="90"/>
    </row>
    <row r="8" spans="1:14" s="100" customFormat="1" ht="78.75" customHeight="1" x14ac:dyDescent="0.3">
      <c r="A8" s="126" t="s">
        <v>144</v>
      </c>
      <c r="B8" s="126" t="s">
        <v>145</v>
      </c>
      <c r="C8" s="92" t="s">
        <v>230</v>
      </c>
      <c r="D8" s="92" t="s">
        <v>231</v>
      </c>
      <c r="E8" s="128" t="s">
        <v>146</v>
      </c>
      <c r="F8" s="129" t="s">
        <v>147</v>
      </c>
      <c r="G8" s="127" t="s">
        <v>225</v>
      </c>
    </row>
    <row r="9" spans="1:14" s="130" customFormat="1" ht="66" customHeight="1" x14ac:dyDescent="0.3">
      <c r="A9" s="143" t="s">
        <v>172</v>
      </c>
      <c r="B9" s="143" t="s">
        <v>173</v>
      </c>
      <c r="C9" s="112" t="s">
        <v>1</v>
      </c>
      <c r="D9" s="112" t="str">
        <f>IF(C9="A","10",IF(C9="B","8",IF(C9="B(C)","7",IF(C9="C","6",IF(C9="D","3",IF(C9="n",""))))))</f>
        <v>10</v>
      </c>
      <c r="E9" s="111" t="s">
        <v>276</v>
      </c>
      <c r="F9" s="111"/>
      <c r="G9" s="113">
        <v>0</v>
      </c>
    </row>
    <row r="10" spans="1:14" s="130" customFormat="1" ht="79.5" customHeight="1" x14ac:dyDescent="0.3">
      <c r="A10" s="143" t="s">
        <v>172</v>
      </c>
      <c r="B10" s="143" t="s">
        <v>174</v>
      </c>
      <c r="C10" s="112" t="s">
        <v>1</v>
      </c>
      <c r="D10" s="112" t="str">
        <f>IF(C10="A","10",IF(C10="B","8",IF(C10="B(C)","7",IF(C10="C","6",IF(C10="D","3",IF(C10="n",""))))))</f>
        <v>10</v>
      </c>
      <c r="E10" s="111"/>
      <c r="F10" s="111"/>
      <c r="G10" s="113">
        <v>0</v>
      </c>
    </row>
    <row r="11" spans="1:14" s="130" customFormat="1" ht="75" customHeight="1" x14ac:dyDescent="0.3">
      <c r="A11" s="143" t="s">
        <v>172</v>
      </c>
      <c r="B11" s="146" t="s">
        <v>175</v>
      </c>
      <c r="C11" s="97" t="s">
        <v>1</v>
      </c>
      <c r="D11" s="97" t="str">
        <f t="shared" ref="D11" si="0">IF(C11="A","10",IF(C11="B","8",IF(C11="B(C)","7",IF(C11="C","6",IF(C11="D","3",IF(C11="n",""))))))</f>
        <v>10</v>
      </c>
      <c r="E11" s="96" t="s">
        <v>272</v>
      </c>
      <c r="F11" s="111"/>
      <c r="G11" s="113">
        <v>0</v>
      </c>
    </row>
    <row r="12" spans="1:14" s="130" customFormat="1" ht="66" customHeight="1" x14ac:dyDescent="0.3">
      <c r="A12" s="143" t="s">
        <v>172</v>
      </c>
      <c r="B12" s="146" t="s">
        <v>176</v>
      </c>
      <c r="C12" s="112" t="s">
        <v>150</v>
      </c>
      <c r="D12" s="112" t="str">
        <f t="shared" ref="D12:D24" si="1">IF(C12="A","10",IF(C12="B","8",IF(C12="B(C)","7",IF(C12="C","6",IF(C12="D","3",IF(C12="n",""))))))</f>
        <v/>
      </c>
      <c r="E12" s="111" t="s">
        <v>273</v>
      </c>
      <c r="F12" s="111"/>
      <c r="G12" s="113">
        <v>0</v>
      </c>
    </row>
    <row r="13" spans="1:14" s="130" customFormat="1" ht="66" customHeight="1" x14ac:dyDescent="0.3">
      <c r="A13" s="143" t="s">
        <v>172</v>
      </c>
      <c r="B13" s="146" t="s">
        <v>177</v>
      </c>
      <c r="C13" s="112" t="s">
        <v>1</v>
      </c>
      <c r="D13" s="112" t="str">
        <f t="shared" si="1"/>
        <v>10</v>
      </c>
      <c r="E13" s="111" t="s">
        <v>277</v>
      </c>
      <c r="F13" s="111"/>
      <c r="G13" s="113">
        <v>0</v>
      </c>
    </row>
    <row r="14" spans="1:14" s="130" customFormat="1" ht="66" customHeight="1" x14ac:dyDescent="0.3">
      <c r="A14" s="143" t="s">
        <v>172</v>
      </c>
      <c r="B14" s="146" t="s">
        <v>178</v>
      </c>
      <c r="C14" s="97" t="s">
        <v>1</v>
      </c>
      <c r="D14" s="97" t="str">
        <f t="shared" si="1"/>
        <v>10</v>
      </c>
      <c r="E14" s="96" t="s">
        <v>270</v>
      </c>
      <c r="F14" s="111"/>
      <c r="G14" s="113">
        <v>0</v>
      </c>
    </row>
    <row r="15" spans="1:14" s="130" customFormat="1" ht="66" customHeight="1" x14ac:dyDescent="0.3">
      <c r="A15" s="143" t="s">
        <v>172</v>
      </c>
      <c r="B15" s="146" t="s">
        <v>179</v>
      </c>
      <c r="C15" s="97" t="s">
        <v>1</v>
      </c>
      <c r="D15" s="97" t="str">
        <f t="shared" si="1"/>
        <v>10</v>
      </c>
      <c r="E15" s="96" t="s">
        <v>274</v>
      </c>
      <c r="F15" s="111"/>
      <c r="G15" s="113">
        <v>0</v>
      </c>
    </row>
    <row r="16" spans="1:14" s="130" customFormat="1" ht="66" customHeight="1" x14ac:dyDescent="0.3">
      <c r="A16" s="143" t="s">
        <v>172</v>
      </c>
      <c r="B16" s="146" t="s">
        <v>180</v>
      </c>
      <c r="C16" s="97" t="s">
        <v>1</v>
      </c>
      <c r="D16" s="97" t="str">
        <f t="shared" si="1"/>
        <v>10</v>
      </c>
      <c r="E16" s="96" t="s">
        <v>280</v>
      </c>
      <c r="F16" s="111"/>
      <c r="G16" s="113">
        <v>0</v>
      </c>
    </row>
    <row r="17" spans="1:9" s="130" customFormat="1" ht="66" customHeight="1" x14ac:dyDescent="0.3">
      <c r="A17" s="146" t="s">
        <v>181</v>
      </c>
      <c r="B17" s="146" t="s">
        <v>182</v>
      </c>
      <c r="C17" s="112" t="s">
        <v>1</v>
      </c>
      <c r="D17" s="112" t="str">
        <f t="shared" si="1"/>
        <v>10</v>
      </c>
      <c r="E17" s="111"/>
      <c r="F17" s="111"/>
      <c r="G17" s="113">
        <v>0</v>
      </c>
    </row>
    <row r="18" spans="1:9" s="100" customFormat="1" ht="51.75" x14ac:dyDescent="0.3">
      <c r="A18" s="146" t="s">
        <v>181</v>
      </c>
      <c r="B18" s="146" t="s">
        <v>183</v>
      </c>
      <c r="C18" s="112" t="s">
        <v>1</v>
      </c>
      <c r="D18" s="112" t="str">
        <f t="shared" si="1"/>
        <v>10</v>
      </c>
      <c r="E18" s="111" t="s">
        <v>315</v>
      </c>
      <c r="F18" s="111" t="s">
        <v>322</v>
      </c>
      <c r="G18" s="113">
        <v>0</v>
      </c>
      <c r="I18" s="121"/>
    </row>
    <row r="19" spans="1:9" s="100" customFormat="1" ht="45" customHeight="1" x14ac:dyDescent="0.3">
      <c r="A19" s="146" t="s">
        <v>181</v>
      </c>
      <c r="B19" s="146" t="s">
        <v>184</v>
      </c>
      <c r="C19" s="112" t="s">
        <v>1</v>
      </c>
      <c r="D19" s="112" t="str">
        <f t="shared" si="1"/>
        <v>10</v>
      </c>
      <c r="E19" s="111" t="s">
        <v>278</v>
      </c>
      <c r="F19" s="111"/>
      <c r="G19" s="113">
        <v>0</v>
      </c>
      <c r="I19" s="124"/>
    </row>
    <row r="20" spans="1:9" ht="34.5" x14ac:dyDescent="0.25">
      <c r="A20" s="146" t="s">
        <v>181</v>
      </c>
      <c r="B20" s="146" t="s">
        <v>185</v>
      </c>
      <c r="C20" s="112" t="s">
        <v>1</v>
      </c>
      <c r="D20" s="112" t="str">
        <f t="shared" si="1"/>
        <v>10</v>
      </c>
      <c r="E20" s="111"/>
      <c r="F20" s="111"/>
      <c r="G20" s="113">
        <v>0</v>
      </c>
    </row>
    <row r="21" spans="1:9" ht="36.75" customHeight="1" x14ac:dyDescent="0.25">
      <c r="A21" s="146" t="s">
        <v>186</v>
      </c>
      <c r="B21" s="146" t="s">
        <v>187</v>
      </c>
      <c r="C21" s="112" t="s">
        <v>1</v>
      </c>
      <c r="D21" s="112" t="str">
        <f t="shared" si="1"/>
        <v>10</v>
      </c>
      <c r="E21" s="111"/>
      <c r="F21" s="111"/>
      <c r="G21" s="113">
        <v>0</v>
      </c>
    </row>
    <row r="22" spans="1:9" ht="34.5" x14ac:dyDescent="0.25">
      <c r="A22" s="146" t="s">
        <v>186</v>
      </c>
      <c r="B22" s="146" t="s">
        <v>188</v>
      </c>
      <c r="C22" s="112" t="s">
        <v>1</v>
      </c>
      <c r="D22" s="112" t="str">
        <f t="shared" si="1"/>
        <v>10</v>
      </c>
      <c r="E22" s="111"/>
      <c r="F22" s="111"/>
      <c r="G22" s="113">
        <v>0</v>
      </c>
    </row>
    <row r="23" spans="1:9" ht="34.5" x14ac:dyDescent="0.25">
      <c r="A23" s="146" t="s">
        <v>186</v>
      </c>
      <c r="B23" s="146" t="s">
        <v>189</v>
      </c>
      <c r="C23" s="112" t="s">
        <v>1</v>
      </c>
      <c r="D23" s="112" t="str">
        <f t="shared" si="1"/>
        <v>10</v>
      </c>
      <c r="E23" s="111"/>
      <c r="F23" s="111"/>
      <c r="G23" s="113">
        <v>0</v>
      </c>
    </row>
    <row r="24" spans="1:9" ht="34.5" x14ac:dyDescent="0.25">
      <c r="A24" s="146" t="s">
        <v>186</v>
      </c>
      <c r="B24" s="146" t="s">
        <v>190</v>
      </c>
      <c r="C24" s="112" t="s">
        <v>1</v>
      </c>
      <c r="D24" s="112" t="str">
        <f t="shared" si="1"/>
        <v>10</v>
      </c>
      <c r="E24" s="111"/>
      <c r="F24" s="111"/>
      <c r="G24" s="113">
        <v>0</v>
      </c>
    </row>
    <row r="25" spans="1:9" ht="34.5" x14ac:dyDescent="0.25">
      <c r="A25" s="146" t="s">
        <v>186</v>
      </c>
      <c r="B25" s="146" t="s">
        <v>229</v>
      </c>
      <c r="C25" s="112" t="s">
        <v>1</v>
      </c>
      <c r="D25" s="112">
        <v>10</v>
      </c>
      <c r="E25" s="111" t="s">
        <v>279</v>
      </c>
      <c r="F25" s="111"/>
      <c r="G25" s="113">
        <v>0</v>
      </c>
    </row>
    <row r="26" spans="1:9" x14ac:dyDescent="0.25">
      <c r="F26" s="122"/>
      <c r="G26" s="131"/>
    </row>
    <row r="27" spans="1:9" x14ac:dyDescent="0.25">
      <c r="F27" s="122" t="s">
        <v>162</v>
      </c>
      <c r="G27" s="123">
        <f>SUM(G9:G24)</f>
        <v>0</v>
      </c>
    </row>
  </sheetData>
  <mergeCells count="3">
    <mergeCell ref="A3:B3"/>
    <mergeCell ref="A4:B4"/>
    <mergeCell ref="A5:B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50" zoomScaleNormal="50" workbookViewId="0">
      <selection activeCell="A3" sqref="A3"/>
    </sheetView>
  </sheetViews>
  <sheetFormatPr defaultRowHeight="15.75" x14ac:dyDescent="0.25"/>
  <cols>
    <col min="1" max="1" width="29.85546875" style="125" customWidth="1"/>
    <col min="2" max="2" width="23.5703125" style="125" customWidth="1"/>
    <col min="3" max="3" width="18.42578125" style="125" customWidth="1"/>
    <col min="4" max="4" width="17.42578125" style="125" customWidth="1"/>
    <col min="5" max="5" width="17" style="125" customWidth="1"/>
    <col min="6" max="6" width="17.85546875" style="125" customWidth="1"/>
    <col min="7" max="7" width="51.85546875" style="125" customWidth="1"/>
    <col min="8" max="8" width="30.42578125" style="125" customWidth="1"/>
    <col min="9" max="16384" width="9.140625" style="125"/>
  </cols>
  <sheetData>
    <row r="1" spans="1:14" s="85" customFormat="1" ht="30" customHeight="1" x14ac:dyDescent="0.2">
      <c r="A1" s="87" t="s">
        <v>191</v>
      </c>
      <c r="B1" s="88"/>
      <c r="C1" s="88"/>
      <c r="D1" s="88"/>
      <c r="E1" s="88"/>
      <c r="F1" s="88"/>
      <c r="G1" s="88"/>
      <c r="H1" s="88"/>
      <c r="I1" s="118"/>
      <c r="J1" s="118"/>
      <c r="K1" s="118"/>
      <c r="L1" s="118"/>
      <c r="M1" s="118"/>
      <c r="N1" s="118"/>
    </row>
    <row r="2" spans="1:14" s="85" customFormat="1" ht="38.25" customHeight="1" x14ac:dyDescent="0.2">
      <c r="A2" s="88"/>
      <c r="B2" s="88"/>
      <c r="C2" s="88"/>
      <c r="D2" s="88"/>
      <c r="E2" s="88"/>
      <c r="F2" s="88"/>
      <c r="G2" s="88"/>
      <c r="H2" s="88"/>
      <c r="I2" s="118"/>
      <c r="J2" s="118"/>
      <c r="K2" s="118"/>
      <c r="L2" s="118"/>
      <c r="M2" s="118"/>
      <c r="N2" s="118"/>
    </row>
    <row r="3" spans="1:14" s="85" customFormat="1" ht="30" customHeight="1" x14ac:dyDescent="0.2">
      <c r="A3" s="160" t="s">
        <v>261</v>
      </c>
      <c r="B3" s="135"/>
      <c r="C3" s="115"/>
      <c r="D3" s="87" t="s">
        <v>141</v>
      </c>
      <c r="E3" s="87"/>
      <c r="F3" s="87"/>
      <c r="G3" s="87" t="s">
        <v>263</v>
      </c>
      <c r="H3" s="87"/>
      <c r="I3" s="118"/>
      <c r="J3" s="118"/>
      <c r="K3" s="118"/>
      <c r="L3" s="118"/>
      <c r="M3" s="118"/>
      <c r="N3" s="118"/>
    </row>
    <row r="4" spans="1:14" s="85" customFormat="1" ht="30" customHeight="1" x14ac:dyDescent="0.2">
      <c r="A4" s="160" t="s">
        <v>257</v>
      </c>
      <c r="B4" s="135"/>
      <c r="C4" s="115"/>
      <c r="D4" s="87" t="s">
        <v>321</v>
      </c>
      <c r="E4" s="87"/>
      <c r="F4" s="87"/>
      <c r="G4" s="87"/>
      <c r="H4" s="87"/>
      <c r="I4" s="118"/>
      <c r="J4" s="118"/>
      <c r="K4" s="118"/>
      <c r="L4" s="118"/>
      <c r="M4" s="118"/>
      <c r="N4" s="118"/>
    </row>
    <row r="5" spans="1:14" s="85" customFormat="1" ht="30" customHeight="1" x14ac:dyDescent="0.2">
      <c r="A5" s="160" t="s">
        <v>262</v>
      </c>
      <c r="B5" s="135"/>
      <c r="C5" s="115"/>
      <c r="D5" s="87" t="s">
        <v>260</v>
      </c>
      <c r="E5" s="87"/>
      <c r="F5" s="87"/>
      <c r="G5" s="88"/>
      <c r="H5" s="88"/>
      <c r="I5" s="118"/>
      <c r="J5" s="118"/>
      <c r="K5" s="118"/>
      <c r="L5" s="118"/>
      <c r="M5" s="118"/>
      <c r="N5" s="118"/>
    </row>
    <row r="6" spans="1:14" s="82" customFormat="1" ht="10.5" customHeight="1" x14ac:dyDescent="0.3">
      <c r="A6" s="81"/>
      <c r="B6" s="81"/>
      <c r="C6" s="81"/>
      <c r="D6" s="81"/>
      <c r="E6" s="81"/>
      <c r="F6" s="81"/>
      <c r="G6" s="81"/>
      <c r="H6" s="81"/>
      <c r="I6" s="90"/>
      <c r="J6" s="90"/>
      <c r="K6" s="90"/>
      <c r="L6" s="90"/>
      <c r="M6" s="90"/>
      <c r="N6" s="90"/>
    </row>
    <row r="8" spans="1:14" s="100" customFormat="1" ht="78.75" customHeight="1" x14ac:dyDescent="0.3">
      <c r="A8" s="145" t="s">
        <v>192</v>
      </c>
      <c r="B8" s="127" t="s">
        <v>255</v>
      </c>
      <c r="C8" s="127" t="s">
        <v>226</v>
      </c>
      <c r="D8" s="127" t="s">
        <v>227</v>
      </c>
      <c r="E8" s="128" t="s">
        <v>341</v>
      </c>
      <c r="F8" s="132" t="s">
        <v>342</v>
      </c>
      <c r="G8" s="132" t="s">
        <v>343</v>
      </c>
      <c r="H8" s="132" t="s">
        <v>344</v>
      </c>
    </row>
    <row r="9" spans="1:14" s="130" customFormat="1" ht="91.5" customHeight="1" x14ac:dyDescent="0.3">
      <c r="A9" s="145" t="s">
        <v>192</v>
      </c>
      <c r="B9" s="145">
        <v>147.69999999999999</v>
      </c>
      <c r="C9" s="112" t="s">
        <v>296</v>
      </c>
      <c r="D9" s="149" t="s">
        <v>296</v>
      </c>
      <c r="E9" s="149" t="s">
        <v>7</v>
      </c>
      <c r="F9" s="143">
        <v>270</v>
      </c>
      <c r="G9" s="111" t="s">
        <v>320</v>
      </c>
      <c r="H9" s="169">
        <f>B9/F9</f>
        <v>0.54703703703703699</v>
      </c>
    </row>
    <row r="10" spans="1:14" s="130" customFormat="1" ht="66" customHeight="1" x14ac:dyDescent="0.3">
      <c r="A10" s="114" t="s">
        <v>166</v>
      </c>
      <c r="B10" s="114"/>
      <c r="C10" s="36"/>
      <c r="D10" s="36"/>
      <c r="E10" s="36"/>
      <c r="F10" s="36"/>
      <c r="G10" s="133" t="s">
        <v>136</v>
      </c>
      <c r="H10" s="13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User Notes</vt:lpstr>
      <vt:lpstr>Facility</vt:lpstr>
      <vt:lpstr>Calc1</vt:lpstr>
      <vt:lpstr>Calc2</vt:lpstr>
      <vt:lpstr>Statutory</vt:lpstr>
      <vt:lpstr>Function</vt:lpstr>
      <vt:lpstr>Space</vt:lpstr>
      <vt:lpstr>Quality</vt:lpstr>
      <vt:lpstr>Environment</vt:lpstr>
      <vt:lpstr>DDA</vt:lpstr>
    </vt:vector>
  </TitlesOfParts>
  <Company>Clackmannanshire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Smith</dc:creator>
  <cp:lastModifiedBy>Elaine Marshall</cp:lastModifiedBy>
  <dcterms:created xsi:type="dcterms:W3CDTF">2016-09-07T10:40:21Z</dcterms:created>
  <dcterms:modified xsi:type="dcterms:W3CDTF">2017-07-11T09:19:36Z</dcterms:modified>
</cp:coreProperties>
</file>